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17" i="1" l="1"/>
  <c r="AG116" i="1"/>
  <c r="AF117" i="1"/>
  <c r="AF116" i="1"/>
  <c r="AG102" i="1"/>
  <c r="AG101" i="1"/>
  <c r="AF102" i="1"/>
  <c r="AF101" i="1"/>
  <c r="AB123" i="1"/>
  <c r="AB124" i="1" s="1"/>
  <c r="AC123" i="1"/>
  <c r="AA123" i="1"/>
  <c r="T123" i="1"/>
  <c r="T124" i="1" s="1"/>
  <c r="U123" i="1"/>
  <c r="S123" i="1"/>
  <c r="U28" i="1"/>
  <c r="T28" i="1"/>
  <c r="S28" i="1"/>
  <c r="AB115" i="1"/>
  <c r="AB116" i="1" s="1"/>
  <c r="AC115" i="1"/>
  <c r="AA115" i="1"/>
  <c r="AA116" i="1" s="1"/>
  <c r="T115" i="1"/>
  <c r="T116" i="1" s="1"/>
  <c r="U115" i="1"/>
  <c r="U116" i="1" s="1"/>
  <c r="S115" i="1"/>
  <c r="AB108" i="1"/>
  <c r="AB109" i="1" s="1"/>
  <c r="AC108" i="1"/>
  <c r="AA108" i="1"/>
  <c r="AA109" i="1" s="1"/>
  <c r="T108" i="1"/>
  <c r="T109" i="1" s="1"/>
  <c r="U108" i="1"/>
  <c r="S108" i="1"/>
  <c r="AB100" i="1"/>
  <c r="AB101" i="1" s="1"/>
  <c r="AC100" i="1"/>
  <c r="AA100" i="1"/>
  <c r="T100" i="1"/>
  <c r="T101" i="1" s="1"/>
  <c r="U100" i="1"/>
  <c r="U101" i="1" s="1"/>
  <c r="S100" i="1"/>
  <c r="S101" i="1" s="1"/>
  <c r="AB94" i="1"/>
  <c r="AC94" i="1"/>
  <c r="AA94" i="1"/>
  <c r="T94" i="1"/>
  <c r="U94" i="1"/>
  <c r="S94" i="1"/>
  <c r="AA88" i="1"/>
  <c r="S88" i="1"/>
  <c r="AB86" i="1"/>
  <c r="AC86" i="1"/>
  <c r="AA86" i="1"/>
  <c r="T86" i="1"/>
  <c r="U86" i="1"/>
  <c r="S86" i="1"/>
  <c r="N26" i="1"/>
  <c r="AA67" i="1"/>
  <c r="AA62" i="1"/>
  <c r="AB62" i="1"/>
  <c r="AC62" i="1"/>
  <c r="AA63" i="1"/>
  <c r="AB63" i="1"/>
  <c r="AC63" i="1"/>
  <c r="AA64" i="1"/>
  <c r="AB64" i="1"/>
  <c r="AC64" i="1"/>
  <c r="AA65" i="1"/>
  <c r="AB65" i="1"/>
  <c r="AC65" i="1"/>
  <c r="AC61" i="1"/>
  <c r="AB61" i="1"/>
  <c r="AA61" i="1"/>
  <c r="U61" i="1"/>
  <c r="T61" i="1"/>
  <c r="S61" i="1"/>
  <c r="T62" i="1"/>
  <c r="U62" i="1"/>
  <c r="T63" i="1"/>
  <c r="U63" i="1"/>
  <c r="T64" i="1"/>
  <c r="U64" i="1"/>
  <c r="T65" i="1"/>
  <c r="U65" i="1"/>
  <c r="S62" i="1"/>
  <c r="S63" i="1"/>
  <c r="S64" i="1"/>
  <c r="S65" i="1"/>
  <c r="W25" i="1"/>
  <c r="W24" i="1"/>
  <c r="W23" i="1"/>
  <c r="W22" i="1"/>
  <c r="W21" i="1"/>
  <c r="U21" i="1"/>
  <c r="T21" i="1"/>
  <c r="S21" i="1"/>
  <c r="S41" i="1"/>
  <c r="U10" i="1"/>
  <c r="V10" i="1" s="1"/>
  <c r="U9" i="1"/>
  <c r="V9" i="1" s="1"/>
  <c r="X9" i="1" s="1"/>
  <c r="J10" i="1"/>
  <c r="K10" i="1" s="1"/>
  <c r="J9" i="1"/>
  <c r="K9" i="1" s="1"/>
  <c r="H8" i="1"/>
  <c r="J8" i="1" s="1"/>
  <c r="AA131" i="1"/>
  <c r="AC109" i="1"/>
  <c r="U109" i="1"/>
  <c r="S109" i="1"/>
  <c r="AC101" i="1"/>
  <c r="AA101" i="1"/>
  <c r="AC124" i="1"/>
  <c r="AA124" i="1"/>
  <c r="U124" i="1"/>
  <c r="S124" i="1"/>
  <c r="AC116" i="1"/>
  <c r="S116" i="1"/>
  <c r="S110" i="1" l="1"/>
  <c r="AA9" i="1"/>
  <c r="AB9" i="1" s="1"/>
  <c r="AA117" i="1"/>
  <c r="AA102" i="1"/>
  <c r="AA10" i="1"/>
  <c r="AB10" i="1" s="1"/>
  <c r="S102" i="1"/>
  <c r="AA110" i="1"/>
  <c r="S125" i="1"/>
  <c r="S117" i="1"/>
  <c r="AA125" i="1"/>
  <c r="AC167" i="1" l="1"/>
  <c r="AB167" i="1"/>
  <c r="AA167" i="1"/>
  <c r="U167" i="1"/>
  <c r="T167" i="1"/>
  <c r="S167" i="1"/>
  <c r="M166" i="1"/>
  <c r="H166" i="1"/>
  <c r="M165" i="1"/>
  <c r="H165" i="1"/>
  <c r="M164" i="1"/>
  <c r="H164" i="1"/>
  <c r="AC158" i="1"/>
  <c r="AB158" i="1"/>
  <c r="AA158" i="1"/>
  <c r="U158" i="1"/>
  <c r="S159" i="1" s="1"/>
  <c r="AF158" i="1" s="1"/>
  <c r="T158" i="1"/>
  <c r="S158" i="1"/>
  <c r="M157" i="1"/>
  <c r="H157" i="1"/>
  <c r="M156" i="1"/>
  <c r="H156" i="1"/>
  <c r="M155" i="1"/>
  <c r="H155" i="1"/>
  <c r="AA150" i="1"/>
  <c r="AG145" i="1" s="1"/>
  <c r="S150" i="1"/>
  <c r="AG144" i="1" s="1"/>
  <c r="AC149" i="1"/>
  <c r="AB149" i="1"/>
  <c r="AA149" i="1"/>
  <c r="U149" i="1"/>
  <c r="T149" i="1"/>
  <c r="S149" i="1"/>
  <c r="M148" i="1"/>
  <c r="H148" i="1"/>
  <c r="AA143" i="1"/>
  <c r="AF145" i="1" s="1"/>
  <c r="S143" i="1"/>
  <c r="AF144" i="1" s="1"/>
  <c r="AC142" i="1"/>
  <c r="AB142" i="1"/>
  <c r="AA142" i="1"/>
  <c r="U142" i="1"/>
  <c r="T142" i="1"/>
  <c r="S142" i="1"/>
  <c r="M141" i="1"/>
  <c r="H141" i="1"/>
  <c r="AA137" i="1"/>
  <c r="AG133" i="1" s="1"/>
  <c r="S137" i="1"/>
  <c r="AG132" i="1" s="1"/>
  <c r="AC136" i="1"/>
  <c r="AB136" i="1"/>
  <c r="AA136" i="1"/>
  <c r="U136" i="1"/>
  <c r="T136" i="1"/>
  <c r="S136" i="1"/>
  <c r="M135" i="1"/>
  <c r="H135" i="1"/>
  <c r="AF133" i="1"/>
  <c r="S131" i="1"/>
  <c r="AF132" i="1" s="1"/>
  <c r="AC130" i="1"/>
  <c r="AB130" i="1"/>
  <c r="AA130" i="1"/>
  <c r="U130" i="1"/>
  <c r="T130" i="1"/>
  <c r="S130" i="1"/>
  <c r="M129" i="1"/>
  <c r="H129" i="1"/>
  <c r="AC95" i="1"/>
  <c r="AB95" i="1"/>
  <c r="AA95" i="1"/>
  <c r="U95" i="1"/>
  <c r="T95" i="1"/>
  <c r="S95" i="1"/>
  <c r="AC87" i="1"/>
  <c r="AB87" i="1"/>
  <c r="AA87" i="1"/>
  <c r="U87" i="1"/>
  <c r="T87" i="1"/>
  <c r="S87" i="1"/>
  <c r="M78" i="1"/>
  <c r="H78" i="1"/>
  <c r="M77" i="1"/>
  <c r="H77" i="1"/>
  <c r="M76" i="1"/>
  <c r="H76" i="1"/>
  <c r="M75" i="1"/>
  <c r="H75" i="1"/>
  <c r="M74" i="1"/>
  <c r="H74" i="1"/>
  <c r="Y65" i="1"/>
  <c r="X65" i="1"/>
  <c r="W65" i="1"/>
  <c r="M65" i="1"/>
  <c r="H65" i="1"/>
  <c r="Y64" i="1"/>
  <c r="X64" i="1"/>
  <c r="W64" i="1"/>
  <c r="M64" i="1"/>
  <c r="H64" i="1"/>
  <c r="Y63" i="1"/>
  <c r="X63" i="1"/>
  <c r="W63" i="1"/>
  <c r="M63" i="1"/>
  <c r="H63" i="1"/>
  <c r="Y62" i="1"/>
  <c r="M62" i="1"/>
  <c r="H62" i="1"/>
  <c r="Y61" i="1"/>
  <c r="M61" i="1"/>
  <c r="H61" i="1"/>
  <c r="M53" i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F16" i="1"/>
  <c r="E16" i="1"/>
  <c r="G15" i="1"/>
  <c r="G14" i="1"/>
  <c r="S13" i="1"/>
  <c r="U13" i="1" s="1"/>
  <c r="H13" i="1"/>
  <c r="J13" i="1" s="1"/>
  <c r="G13" i="1"/>
  <c r="S12" i="1"/>
  <c r="U12" i="1" s="1"/>
  <c r="V12" i="1" s="1"/>
  <c r="Y30" i="1" s="1"/>
  <c r="H12" i="1"/>
  <c r="J12" i="1" s="1"/>
  <c r="K12" i="1" s="1"/>
  <c r="M12" i="1" s="1"/>
  <c r="N30" i="1" s="1"/>
  <c r="G12" i="1"/>
  <c r="S11" i="1"/>
  <c r="U11" i="1" s="1"/>
  <c r="V11" i="1" s="1"/>
  <c r="Y29" i="1" s="1"/>
  <c r="H11" i="1"/>
  <c r="J11" i="1" s="1"/>
  <c r="K11" i="1" s="1"/>
  <c r="L11" i="1" s="1"/>
  <c r="O29" i="1" s="1"/>
  <c r="G11" i="1"/>
  <c r="G10" i="1"/>
  <c r="G9" i="1"/>
  <c r="U8" i="1"/>
  <c r="V8" i="1" s="1"/>
  <c r="Y26" i="1" s="1"/>
  <c r="M10" i="1"/>
  <c r="N28" i="1" s="1"/>
  <c r="G8" i="1"/>
  <c r="G7" i="1"/>
  <c r="G6" i="1"/>
  <c r="G5" i="1"/>
  <c r="G4" i="1"/>
  <c r="S3" i="1"/>
  <c r="U3" i="1" s="1"/>
  <c r="H3" i="1"/>
  <c r="G3" i="1"/>
  <c r="AF87" i="1" l="1"/>
  <c r="AA96" i="1"/>
  <c r="AG88" i="1" s="1"/>
  <c r="AA159" i="1"/>
  <c r="AF159" i="1" s="1"/>
  <c r="X11" i="1"/>
  <c r="W29" i="1" s="1"/>
  <c r="G16" i="1"/>
  <c r="V5" i="1"/>
  <c r="W5" i="1" s="1"/>
  <c r="X23" i="1" s="1"/>
  <c r="V6" i="1"/>
  <c r="Y24" i="1" s="1"/>
  <c r="V14" i="1"/>
  <c r="V13" i="1"/>
  <c r="Y31" i="1" s="1"/>
  <c r="L9" i="1"/>
  <c r="O27" i="1" s="1"/>
  <c r="S96" i="1"/>
  <c r="AG87" i="1" s="1"/>
  <c r="S168" i="1"/>
  <c r="AG158" i="1" s="1"/>
  <c r="H16" i="1"/>
  <c r="AF88" i="1"/>
  <c r="W12" i="1"/>
  <c r="X30" i="1" s="1"/>
  <c r="AA12" i="1"/>
  <c r="AB12" i="1" s="1"/>
  <c r="X12" i="1"/>
  <c r="W30" i="1" s="1"/>
  <c r="K14" i="1"/>
  <c r="K15" i="1"/>
  <c r="K13" i="1"/>
  <c r="W8" i="1"/>
  <c r="X26" i="1" s="1"/>
  <c r="AB26" i="1" s="1"/>
  <c r="N48" i="1"/>
  <c r="S48" i="1" s="1"/>
  <c r="O49" i="1"/>
  <c r="T49" i="1" s="1"/>
  <c r="T29" i="1"/>
  <c r="W49" i="1"/>
  <c r="AA49" i="1" s="1"/>
  <c r="AA29" i="1"/>
  <c r="W13" i="1"/>
  <c r="X31" i="1" s="1"/>
  <c r="AA5" i="1"/>
  <c r="AB5" i="1" s="1"/>
  <c r="V7" i="1"/>
  <c r="Y25" i="1" s="1"/>
  <c r="Y28" i="1"/>
  <c r="V3" i="1"/>
  <c r="Y21" i="1" s="1"/>
  <c r="V4" i="1"/>
  <c r="Y22" i="1" s="1"/>
  <c r="P28" i="1"/>
  <c r="O10" i="1"/>
  <c r="P10" i="1" s="1"/>
  <c r="AA8" i="1"/>
  <c r="AB8" i="1" s="1"/>
  <c r="AA11" i="1"/>
  <c r="AB11" i="1" s="1"/>
  <c r="P30" i="1"/>
  <c r="O12" i="1"/>
  <c r="P12" i="1" s="1"/>
  <c r="S16" i="1"/>
  <c r="J3" i="1"/>
  <c r="K8" i="1"/>
  <c r="Y27" i="1"/>
  <c r="L10" i="1"/>
  <c r="O28" i="1" s="1"/>
  <c r="O11" i="1"/>
  <c r="P11" i="1" s="1"/>
  <c r="P29" i="1"/>
  <c r="M11" i="1"/>
  <c r="N29" i="1" s="1"/>
  <c r="W11" i="1"/>
  <c r="X29" i="1" s="1"/>
  <c r="L12" i="1"/>
  <c r="O30" i="1" s="1"/>
  <c r="AA14" i="1"/>
  <c r="AB14" i="1" s="1"/>
  <c r="X14" i="1"/>
  <c r="W32" i="1" s="1"/>
  <c r="N50" i="1"/>
  <c r="S50" i="1" s="1"/>
  <c r="S30" i="1"/>
  <c r="X8" i="1"/>
  <c r="W26" i="1" s="1"/>
  <c r="AA26" i="1" s="1"/>
  <c r="S66" i="1"/>
  <c r="AA168" i="1"/>
  <c r="AG159" i="1" s="1"/>
  <c r="V15" i="1"/>
  <c r="Y33" i="1" s="1"/>
  <c r="T66" i="1"/>
  <c r="AC66" i="1"/>
  <c r="X6" i="1" l="1"/>
  <c r="AA6" i="1"/>
  <c r="AB6" i="1" s="1"/>
  <c r="W6" i="1"/>
  <c r="X24" i="1" s="1"/>
  <c r="M9" i="1"/>
  <c r="N27" i="1" s="1"/>
  <c r="N47" i="1" s="1"/>
  <c r="S47" i="1" s="1"/>
  <c r="O9" i="1"/>
  <c r="P9" i="1" s="1"/>
  <c r="P27" i="1"/>
  <c r="U27" i="1" s="1"/>
  <c r="X13" i="1"/>
  <c r="W31" i="1" s="1"/>
  <c r="Y32" i="1"/>
  <c r="AC32" i="1" s="1"/>
  <c r="W14" i="1"/>
  <c r="X32" i="1" s="1"/>
  <c r="AA13" i="1"/>
  <c r="AB13" i="1" s="1"/>
  <c r="Y23" i="1"/>
  <c r="X5" i="1"/>
  <c r="T30" i="1"/>
  <c r="O50" i="1"/>
  <c r="T50" i="1" s="1"/>
  <c r="X43" i="1"/>
  <c r="AB23" i="1"/>
  <c r="U30" i="1"/>
  <c r="P50" i="1"/>
  <c r="U50" i="1" s="1"/>
  <c r="AA4" i="1"/>
  <c r="AB4" i="1" s="1"/>
  <c r="W4" i="1"/>
  <c r="X22" i="1" s="1"/>
  <c r="X4" i="1"/>
  <c r="AA7" i="1"/>
  <c r="AB7" i="1" s="1"/>
  <c r="X7" i="1"/>
  <c r="W7" i="1"/>
  <c r="X25" i="1" s="1"/>
  <c r="X46" i="1"/>
  <c r="AB46" i="1" s="1"/>
  <c r="L14" i="1"/>
  <c r="O32" i="1" s="1"/>
  <c r="O14" i="1"/>
  <c r="P14" i="1" s="1"/>
  <c r="P32" i="1"/>
  <c r="M14" i="1"/>
  <c r="N32" i="1" s="1"/>
  <c r="Y50" i="1"/>
  <c r="AC50" i="1" s="1"/>
  <c r="AC30" i="1"/>
  <c r="W52" i="1"/>
  <c r="AA32" i="1"/>
  <c r="X49" i="1"/>
  <c r="AB49" i="1" s="1"/>
  <c r="AB29" i="1"/>
  <c r="O48" i="1"/>
  <c r="T48" i="1" s="1"/>
  <c r="K7" i="1"/>
  <c r="K6" i="1"/>
  <c r="K4" i="1"/>
  <c r="K5" i="1"/>
  <c r="K3" i="1"/>
  <c r="P48" i="1"/>
  <c r="U48" i="1" s="1"/>
  <c r="X3" i="1"/>
  <c r="AA3" i="1"/>
  <c r="AB3" i="1" s="1"/>
  <c r="W3" i="1"/>
  <c r="X21" i="1" s="1"/>
  <c r="AB24" i="1"/>
  <c r="X44" i="1"/>
  <c r="Y46" i="1"/>
  <c r="AC46" i="1" s="1"/>
  <c r="AC26" i="1"/>
  <c r="W50" i="1"/>
  <c r="AA50" i="1" s="1"/>
  <c r="AA30" i="1"/>
  <c r="W46" i="1"/>
  <c r="AA46" i="1" s="1"/>
  <c r="S29" i="1"/>
  <c r="N49" i="1"/>
  <c r="S49" i="1" s="1"/>
  <c r="W27" i="1"/>
  <c r="AA27" i="1" s="1"/>
  <c r="W9" i="1"/>
  <c r="X27" i="1" s="1"/>
  <c r="AB27" i="1" s="1"/>
  <c r="AC29" i="1"/>
  <c r="Y49" i="1"/>
  <c r="AC49" i="1" s="1"/>
  <c r="X10" i="1"/>
  <c r="W28" i="1" s="1"/>
  <c r="AA28" i="1" s="1"/>
  <c r="W10" i="1"/>
  <c r="X28" i="1" s="1"/>
  <c r="AB28" i="1" s="1"/>
  <c r="AC31" i="1"/>
  <c r="Y51" i="1"/>
  <c r="AC51" i="1" s="1"/>
  <c r="P31" i="1"/>
  <c r="L13" i="1"/>
  <c r="O31" i="1" s="1"/>
  <c r="O13" i="1"/>
  <c r="P13" i="1" s="1"/>
  <c r="M13" i="1"/>
  <c r="N31" i="1" s="1"/>
  <c r="W15" i="1"/>
  <c r="X33" i="1" s="1"/>
  <c r="AA15" i="1"/>
  <c r="AB15" i="1" s="1"/>
  <c r="X15" i="1"/>
  <c r="W33" i="1" s="1"/>
  <c r="Y52" i="1"/>
  <c r="AC52" i="1" s="1"/>
  <c r="U29" i="1"/>
  <c r="P49" i="1"/>
  <c r="U49" i="1" s="1"/>
  <c r="P26" i="1"/>
  <c r="O8" i="1"/>
  <c r="P8" i="1" s="1"/>
  <c r="L8" i="1"/>
  <c r="O26" i="1" s="1"/>
  <c r="M8" i="1"/>
  <c r="T27" i="1"/>
  <c r="O47" i="1"/>
  <c r="T47" i="1" s="1"/>
  <c r="X51" i="1"/>
  <c r="AB51" i="1" s="1"/>
  <c r="AB31" i="1"/>
  <c r="Y44" i="1"/>
  <c r="AC24" i="1"/>
  <c r="M15" i="1"/>
  <c r="N33" i="1" s="1"/>
  <c r="L15" i="1"/>
  <c r="O33" i="1" s="1"/>
  <c r="P33" i="1"/>
  <c r="O15" i="1"/>
  <c r="P15" i="1" s="1"/>
  <c r="X50" i="1"/>
  <c r="AB50" i="1" s="1"/>
  <c r="AB30" i="1"/>
  <c r="AA31" i="1"/>
  <c r="W51" i="1"/>
  <c r="AA51" i="1" s="1"/>
  <c r="W44" i="1" l="1"/>
  <c r="W77" i="1" s="1"/>
  <c r="AA77" i="1" s="1"/>
  <c r="S27" i="1"/>
  <c r="P47" i="1"/>
  <c r="U47" i="1" s="1"/>
  <c r="AB32" i="1"/>
  <c r="X52" i="1"/>
  <c r="AA23" i="1"/>
  <c r="W43" i="1"/>
  <c r="Y43" i="1"/>
  <c r="AC23" i="1"/>
  <c r="P51" i="1"/>
  <c r="U51" i="1" s="1"/>
  <c r="U31" i="1"/>
  <c r="W48" i="1"/>
  <c r="AA48" i="1" s="1"/>
  <c r="X47" i="1"/>
  <c r="AB47" i="1" s="1"/>
  <c r="AB16" i="1"/>
  <c r="P24" i="1"/>
  <c r="O6" i="1"/>
  <c r="P6" i="1" s="1"/>
  <c r="M6" i="1"/>
  <c r="N24" i="1" s="1"/>
  <c r="L6" i="1"/>
  <c r="O24" i="1" s="1"/>
  <c r="O53" i="1"/>
  <c r="T53" i="1" s="1"/>
  <c r="T33" i="1"/>
  <c r="N46" i="1"/>
  <c r="S46" i="1" s="1"/>
  <c r="S26" i="1"/>
  <c r="AA33" i="1"/>
  <c r="W53" i="1"/>
  <c r="S31" i="1"/>
  <c r="N51" i="1"/>
  <c r="S51" i="1" s="1"/>
  <c r="W47" i="1"/>
  <c r="AA47" i="1" s="1"/>
  <c r="AB44" i="1"/>
  <c r="X77" i="1"/>
  <c r="AB77" i="1" s="1"/>
  <c r="W41" i="1"/>
  <c r="AA21" i="1"/>
  <c r="P21" i="1"/>
  <c r="L3" i="1"/>
  <c r="O21" i="1" s="1"/>
  <c r="O3" i="1"/>
  <c r="P3" i="1" s="1"/>
  <c r="M3" i="1"/>
  <c r="N21" i="1" s="1"/>
  <c r="P25" i="1"/>
  <c r="M7" i="1"/>
  <c r="N25" i="1" s="1"/>
  <c r="L7" i="1"/>
  <c r="O25" i="1" s="1"/>
  <c r="O7" i="1"/>
  <c r="P7" i="1" s="1"/>
  <c r="T32" i="1"/>
  <c r="O52" i="1"/>
  <c r="T52" i="1" s="1"/>
  <c r="AC25" i="1"/>
  <c r="Y45" i="1"/>
  <c r="Y42" i="1"/>
  <c r="AC22" i="1"/>
  <c r="X76" i="1"/>
  <c r="AB76" i="1" s="1"/>
  <c r="AB43" i="1"/>
  <c r="P53" i="1"/>
  <c r="U53" i="1" s="1"/>
  <c r="U33" i="1"/>
  <c r="Y77" i="1"/>
  <c r="AC77" i="1" s="1"/>
  <c r="AC44" i="1"/>
  <c r="U26" i="1"/>
  <c r="P46" i="1"/>
  <c r="U46" i="1" s="1"/>
  <c r="AC33" i="1"/>
  <c r="Y53" i="1"/>
  <c r="AC53" i="1" s="1"/>
  <c r="N53" i="1"/>
  <c r="S53" i="1" s="1"/>
  <c r="S33" i="1"/>
  <c r="O46" i="1"/>
  <c r="T46" i="1" s="1"/>
  <c r="T26" i="1"/>
  <c r="AC28" i="1"/>
  <c r="Y48" i="1"/>
  <c r="AC48" i="1" s="1"/>
  <c r="Y47" i="1"/>
  <c r="AC47" i="1" s="1"/>
  <c r="AC27" i="1"/>
  <c r="AC21" i="1"/>
  <c r="Y41" i="1"/>
  <c r="P23" i="1"/>
  <c r="L5" i="1"/>
  <c r="O23" i="1" s="1"/>
  <c r="M5" i="1"/>
  <c r="N23" i="1" s="1"/>
  <c r="O5" i="1"/>
  <c r="P5" i="1" s="1"/>
  <c r="S32" i="1"/>
  <c r="N52" i="1"/>
  <c r="S52" i="1" s="1"/>
  <c r="AB25" i="1"/>
  <c r="X45" i="1"/>
  <c r="AA22" i="1"/>
  <c r="W42" i="1"/>
  <c r="X53" i="1"/>
  <c r="AB33" i="1"/>
  <c r="O51" i="1"/>
  <c r="T51" i="1" s="1"/>
  <c r="T31" i="1"/>
  <c r="X48" i="1"/>
  <c r="AB48" i="1" s="1"/>
  <c r="X41" i="1"/>
  <c r="AB21" i="1"/>
  <c r="P22" i="1"/>
  <c r="M4" i="1"/>
  <c r="N22" i="1" s="1"/>
  <c r="L4" i="1"/>
  <c r="O22" i="1" s="1"/>
  <c r="O4" i="1"/>
  <c r="P4" i="1" s="1"/>
  <c r="X61" i="1"/>
  <c r="AA52" i="1"/>
  <c r="P52" i="1"/>
  <c r="U52" i="1" s="1"/>
  <c r="U32" i="1"/>
  <c r="W45" i="1"/>
  <c r="AA25" i="1"/>
  <c r="AB22" i="1"/>
  <c r="X42" i="1"/>
  <c r="AA24" i="1" l="1"/>
  <c r="AA35" i="1" s="1"/>
  <c r="AF48" i="1" s="1"/>
  <c r="AA44" i="1"/>
  <c r="AC34" i="1"/>
  <c r="W76" i="1"/>
  <c r="AA76" i="1" s="1"/>
  <c r="AA43" i="1"/>
  <c r="P16" i="1"/>
  <c r="W61" i="1"/>
  <c r="AB52" i="1"/>
  <c r="Y76" i="1"/>
  <c r="AC76" i="1" s="1"/>
  <c r="AC43" i="1"/>
  <c r="O45" i="1"/>
  <c r="T25" i="1"/>
  <c r="W74" i="1"/>
  <c r="AA74" i="1" s="1"/>
  <c r="AA41" i="1"/>
  <c r="P44" i="1"/>
  <c r="P64" i="1" s="1"/>
  <c r="U24" i="1"/>
  <c r="AB42" i="1"/>
  <c r="X75" i="1"/>
  <c r="AB75" i="1" s="1"/>
  <c r="AB34" i="1"/>
  <c r="W75" i="1"/>
  <c r="AA75" i="1" s="1"/>
  <c r="AA42" i="1"/>
  <c r="O43" i="1"/>
  <c r="T23" i="1"/>
  <c r="N45" i="1"/>
  <c r="S25" i="1"/>
  <c r="O41" i="1"/>
  <c r="T24" i="1"/>
  <c r="O44" i="1"/>
  <c r="N43" i="1"/>
  <c r="S23" i="1"/>
  <c r="W78" i="1"/>
  <c r="AA78" i="1" s="1"/>
  <c r="AA45" i="1"/>
  <c r="U22" i="1"/>
  <c r="P42" i="1"/>
  <c r="P62" i="1" s="1"/>
  <c r="W62" i="1"/>
  <c r="AB53" i="1"/>
  <c r="T22" i="1"/>
  <c r="O42" i="1"/>
  <c r="X74" i="1"/>
  <c r="AB74" i="1" s="1"/>
  <c r="AB41" i="1"/>
  <c r="U23" i="1"/>
  <c r="P43" i="1"/>
  <c r="P63" i="1" s="1"/>
  <c r="Y75" i="1"/>
  <c r="AC75" i="1" s="1"/>
  <c r="AC42" i="1"/>
  <c r="P45" i="1"/>
  <c r="P65" i="1" s="1"/>
  <c r="U25" i="1"/>
  <c r="P41" i="1"/>
  <c r="P61" i="1" s="1"/>
  <c r="S24" i="1"/>
  <c r="N44" i="1"/>
  <c r="N42" i="1"/>
  <c r="S22" i="1"/>
  <c r="X78" i="1"/>
  <c r="AB78" i="1" s="1"/>
  <c r="AB45" i="1"/>
  <c r="Y74" i="1"/>
  <c r="AC74" i="1" s="1"/>
  <c r="AC41" i="1"/>
  <c r="Y78" i="1"/>
  <c r="AC78" i="1" s="1"/>
  <c r="AC45" i="1"/>
  <c r="N41" i="1"/>
  <c r="AA53" i="1"/>
  <c r="X62" i="1"/>
  <c r="AB66" i="1" s="1"/>
  <c r="S67" i="1" l="1"/>
  <c r="AF75" i="1" s="1"/>
  <c r="U66" i="1"/>
  <c r="AA34" i="1"/>
  <c r="AC54" i="1"/>
  <c r="AB54" i="1"/>
  <c r="AA66" i="1"/>
  <c r="AC79" i="1"/>
  <c r="S35" i="1"/>
  <c r="AF47" i="1" s="1"/>
  <c r="S34" i="1"/>
  <c r="N75" i="1"/>
  <c r="S75" i="1" s="1"/>
  <c r="S42" i="1"/>
  <c r="U41" i="1"/>
  <c r="P74" i="1"/>
  <c r="U74" i="1" s="1"/>
  <c r="AB79" i="1"/>
  <c r="O74" i="1"/>
  <c r="T74" i="1" s="1"/>
  <c r="T41" i="1"/>
  <c r="O76" i="1"/>
  <c r="T76" i="1" s="1"/>
  <c r="T43" i="1"/>
  <c r="AA55" i="1"/>
  <c r="AG48" i="1" s="1"/>
  <c r="AA54" i="1"/>
  <c r="N77" i="1"/>
  <c r="S77" i="1" s="1"/>
  <c r="S44" i="1"/>
  <c r="U43" i="1"/>
  <c r="P76" i="1"/>
  <c r="U76" i="1" s="1"/>
  <c r="T42" i="1"/>
  <c r="O75" i="1"/>
  <c r="T75" i="1" s="1"/>
  <c r="U42" i="1"/>
  <c r="P75" i="1"/>
  <c r="U75" i="1" s="1"/>
  <c r="O77" i="1"/>
  <c r="T77" i="1" s="1"/>
  <c r="T44" i="1"/>
  <c r="AA80" i="1"/>
  <c r="AG76" i="1" s="1"/>
  <c r="AA79" i="1"/>
  <c r="U45" i="1"/>
  <c r="P78" i="1"/>
  <c r="U78" i="1" s="1"/>
  <c r="N76" i="1"/>
  <c r="S76" i="1" s="1"/>
  <c r="S43" i="1"/>
  <c r="N78" i="1"/>
  <c r="S78" i="1" s="1"/>
  <c r="S45" i="1"/>
  <c r="N74" i="1"/>
  <c r="S74" i="1" s="1"/>
  <c r="U34" i="1"/>
  <c r="T34" i="1"/>
  <c r="P77" i="1"/>
  <c r="U77" i="1" s="1"/>
  <c r="U44" i="1"/>
  <c r="O78" i="1"/>
  <c r="T78" i="1" s="1"/>
  <c r="T45" i="1"/>
  <c r="S79" i="1" l="1"/>
  <c r="S80" i="1"/>
  <c r="U54" i="1"/>
  <c r="T79" i="1"/>
  <c r="S55" i="1"/>
  <c r="AG47" i="1" s="1"/>
  <c r="S54" i="1"/>
  <c r="T54" i="1"/>
  <c r="U79" i="1"/>
</calcChain>
</file>

<file path=xl/sharedStrings.xml><?xml version="1.0" encoding="utf-8"?>
<sst xmlns="http://schemas.openxmlformats.org/spreadsheetml/2006/main" count="649" uniqueCount="63">
  <si>
    <t>RECURSOS</t>
  </si>
  <si>
    <t>RUTINAS</t>
  </si>
  <si>
    <t>INDICADOR</t>
  </si>
  <si>
    <t>MISIÓN</t>
  </si>
  <si>
    <t>ENTORNO</t>
  </si>
  <si>
    <t>COMPETITIVO</t>
  </si>
  <si>
    <t>ESTRATEGIA</t>
  </si>
  <si>
    <t>IMPLEMENTACIÓN</t>
  </si>
  <si>
    <t>I + D</t>
  </si>
  <si>
    <t>TRANSFERENCIA</t>
  </si>
  <si>
    <t>MERCADEO</t>
  </si>
  <si>
    <t>APRENDIZAJE</t>
  </si>
  <si>
    <t>INFRAESTRUCTURA</t>
  </si>
  <si>
    <t>CAPITAL DE NEGOCIO</t>
  </si>
  <si>
    <t>CAPITAL SOCIAL</t>
  </si>
  <si>
    <t>CAPITAL COLABORATIVO</t>
  </si>
  <si>
    <t>0-33</t>
  </si>
  <si>
    <t>34-66</t>
  </si>
  <si>
    <t>66-100</t>
  </si>
  <si>
    <t>LOS LIBERTADORES</t>
  </si>
  <si>
    <t>INSTITUTO TECNOLOGICO METROPOLITANO</t>
  </si>
  <si>
    <t>100-66</t>
  </si>
  <si>
    <t>66-33</t>
  </si>
  <si>
    <t>33--0</t>
  </si>
  <si>
    <t>ESPERADO</t>
  </si>
  <si>
    <t>VALORES DE INDICADOR</t>
  </si>
  <si>
    <t>33-0</t>
  </si>
  <si>
    <t>CAPACIDAD DE DIRECCIÓN ESTRATÉGICA</t>
  </si>
  <si>
    <t>INSTTUCIÓN</t>
  </si>
  <si>
    <t>FULL</t>
  </si>
  <si>
    <t>ITM</t>
  </si>
  <si>
    <t>CAPACIDAD DE APRENDIZAJE ORGANIZACIONAL</t>
  </si>
  <si>
    <t>CAPACIDAD DE GESTIÓN DE INFRAESTRUCTURA</t>
  </si>
  <si>
    <t>CAPACIDAD DE RELACIONAMIENTO</t>
  </si>
  <si>
    <t>INSTITUCIÓN</t>
  </si>
  <si>
    <t>INDICADOR DE CAPACIDADES DINÁMICAS</t>
  </si>
  <si>
    <t>BAJO</t>
  </si>
  <si>
    <t>MEDIO</t>
  </si>
  <si>
    <t>ALTO</t>
  </si>
  <si>
    <t>FUNDACIÓN UNIVERSITARIA LOS LIBERTADORES (FULL)</t>
  </si>
  <si>
    <t>INSTITUTO TECNOLOGICO METROPOLITANO (ITM)</t>
  </si>
  <si>
    <t>Capacidad de dirección estratégica</t>
  </si>
  <si>
    <t>Capacidad de gestión de la innovación</t>
  </si>
  <si>
    <t>Capacidad de aprendizaje</t>
  </si>
  <si>
    <t>Capacidad de gestión de infraestructura</t>
  </si>
  <si>
    <t>Capacidad de relacionamiento</t>
  </si>
  <si>
    <t>Misión</t>
  </si>
  <si>
    <t>Entorno</t>
  </si>
  <si>
    <t>Análisis competitivo</t>
  </si>
  <si>
    <t>Desarrollo de estrategias</t>
  </si>
  <si>
    <t>Implementación de estrategia</t>
  </si>
  <si>
    <t>Capacidad de I+D</t>
  </si>
  <si>
    <t>Capacidad de mercadeo</t>
  </si>
  <si>
    <t>Capacidad de transferencia</t>
  </si>
  <si>
    <t>Capacidad de aprendizaje organizacional</t>
  </si>
  <si>
    <t>Capacidad de gestión de infraestrucutura</t>
  </si>
  <si>
    <t>Capital de Negocio</t>
  </si>
  <si>
    <t>Capital Social</t>
  </si>
  <si>
    <t>Capital Colaborativo</t>
  </si>
  <si>
    <t>TIPO CAPACIDAD</t>
  </si>
  <si>
    <t>CAPACIDAD DE MERCADEO</t>
  </si>
  <si>
    <t>CAPACIDAD DE TRANSFERENCIA</t>
  </si>
  <si>
    <t>CAPACIDAD DE I+D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</si>
</sst>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vertical="center" wrapText="1"/>
    </xf>
    <xf numFmtId="0" fontId="2" fillId="6" borderId="7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8" xfId="0" applyBorder="1"/>
    <xf numFmtId="0" fontId="1" fillId="7" borderId="1" xfId="0" applyFon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2" fontId="0" fillId="9" borderId="12" xfId="0" applyNumberFormat="1" applyFill="1" applyBorder="1" applyAlignment="1">
      <alignment horizontal="center" vertical="center"/>
    </xf>
    <xf numFmtId="2" fontId="0" fillId="0" borderId="1" xfId="0" applyNumberFormat="1" applyBorder="1" applyAlignment="1"/>
    <xf numFmtId="2" fontId="0" fillId="0" borderId="1" xfId="0" applyNumberFormat="1" applyBorder="1"/>
    <xf numFmtId="2" fontId="0" fillId="0" borderId="6" xfId="0" applyNumberFormat="1" applyBorder="1"/>
    <xf numFmtId="2" fontId="0" fillId="0" borderId="8" xfId="0" applyNumberFormat="1" applyBorder="1" applyAlignment="1"/>
    <xf numFmtId="2" fontId="0" fillId="0" borderId="8" xfId="0" applyNumberFormat="1" applyBorder="1"/>
    <xf numFmtId="2" fontId="0" fillId="0" borderId="9" xfId="0" applyNumberFormat="1" applyBorder="1"/>
    <xf numFmtId="0" fontId="1" fillId="9" borderId="0" xfId="0" applyFont="1" applyFill="1"/>
    <xf numFmtId="0" fontId="0" fillId="9" borderId="0" xfId="0" applyFill="1"/>
    <xf numFmtId="2" fontId="0" fillId="0" borderId="0" xfId="0" applyNumberFormat="1"/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/>
    <xf numFmtId="0" fontId="1" fillId="10" borderId="2" xfId="0" applyFont="1" applyFill="1" applyBorder="1" applyAlignment="1">
      <alignment horizontal="center" vertical="center" wrapText="1"/>
    </xf>
    <xf numFmtId="2" fontId="0" fillId="8" borderId="3" xfId="0" applyNumberFormat="1" applyFill="1" applyBorder="1" applyAlignment="1">
      <alignment horizontal="center" vertical="center"/>
    </xf>
    <xf numFmtId="0" fontId="0" fillId="0" borderId="3" xfId="0" applyBorder="1"/>
    <xf numFmtId="2" fontId="0" fillId="8" borderId="4" xfId="0" applyNumberForma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 wrapText="1"/>
    </xf>
    <xf numFmtId="2" fontId="0" fillId="8" borderId="6" xfId="0" applyNumberForma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 wrapText="1"/>
    </xf>
    <xf numFmtId="2" fontId="0" fillId="8" borderId="8" xfId="0" applyNumberFormat="1" applyFill="1" applyBorder="1" applyAlignment="1">
      <alignment horizontal="center" vertical="center"/>
    </xf>
    <xf numFmtId="2" fontId="0" fillId="8" borderId="9" xfId="0" applyNumberFormat="1" applyFill="1" applyBorder="1" applyAlignment="1">
      <alignment horizontal="center" vertical="center"/>
    </xf>
    <xf numFmtId="0" fontId="1" fillId="10" borderId="20" xfId="0" applyFont="1" applyFill="1" applyBorder="1" applyAlignment="1">
      <alignment horizontal="center" vertical="center" wrapText="1"/>
    </xf>
    <xf numFmtId="2" fontId="0" fillId="8" borderId="21" xfId="0" applyNumberFormat="1" applyFill="1" applyBorder="1" applyAlignment="1">
      <alignment horizontal="center" vertical="center"/>
    </xf>
    <xf numFmtId="0" fontId="0" fillId="0" borderId="21" xfId="0" applyBorder="1"/>
    <xf numFmtId="2" fontId="0" fillId="8" borderId="22" xfId="0" applyNumberFormat="1" applyFill="1" applyBorder="1" applyAlignment="1">
      <alignment horizontal="center" vertical="center"/>
    </xf>
    <xf numFmtId="0" fontId="0" fillId="10" borderId="3" xfId="0" applyFill="1" applyBorder="1"/>
    <xf numFmtId="0" fontId="1" fillId="10" borderId="8" xfId="0" applyFont="1" applyFill="1" applyBorder="1" applyAlignment="1">
      <alignment horizontal="center" vertical="center"/>
    </xf>
    <xf numFmtId="0" fontId="0" fillId="10" borderId="8" xfId="0" applyFill="1" applyBorder="1"/>
    <xf numFmtId="0" fontId="0" fillId="10" borderId="8" xfId="0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2" fontId="0" fillId="9" borderId="2" xfId="0" applyNumberFormat="1" applyFill="1" applyBorder="1" applyAlignment="1">
      <alignment horizontal="center" vertical="center"/>
    </xf>
    <xf numFmtId="2" fontId="0" fillId="9" borderId="3" xfId="0" applyNumberFormat="1" applyFill="1" applyBorder="1" applyAlignment="1">
      <alignment horizontal="center" vertical="center"/>
    </xf>
    <xf numFmtId="2" fontId="0" fillId="9" borderId="4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10" xfId="0" applyFill="1" applyBorder="1"/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/>
    <xf numFmtId="0" fontId="2" fillId="0" borderId="6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10" borderId="11" xfId="0" applyFill="1" applyBorder="1" applyAlignment="1">
      <alignment horizontal="center" vertical="center"/>
    </xf>
    <xf numFmtId="0" fontId="0" fillId="0" borderId="23" xfId="0" applyBorder="1"/>
    <xf numFmtId="2" fontId="0" fillId="0" borderId="3" xfId="0" applyNumberFormat="1" applyBorder="1"/>
    <xf numFmtId="2" fontId="0" fillId="0" borderId="21" xfId="0" applyNumberFormat="1" applyBorder="1"/>
    <xf numFmtId="0" fontId="0" fillId="11" borderId="0" xfId="0" applyFill="1"/>
    <xf numFmtId="0" fontId="1" fillId="9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6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/>
    </xf>
    <xf numFmtId="2" fontId="0" fillId="9" borderId="7" xfId="0" applyNumberFormat="1" applyFill="1" applyBorder="1" applyAlignment="1">
      <alignment horizontal="center" vertical="center"/>
    </xf>
    <xf numFmtId="2" fontId="0" fillId="9" borderId="8" xfId="0" applyNumberFormat="1" applyFill="1" applyBorder="1" applyAlignment="1">
      <alignment horizontal="center" vertical="center"/>
    </xf>
    <xf numFmtId="2" fontId="0" fillId="9" borderId="9" xfId="0" applyNumberFormat="1" applyFill="1" applyBorder="1" applyAlignment="1">
      <alignment horizontal="center" vertical="center"/>
    </xf>
    <xf numFmtId="2" fontId="0" fillId="9" borderId="15" xfId="0" applyNumberFormat="1" applyFill="1" applyBorder="1" applyAlignment="1">
      <alignment horizontal="center" vertical="center"/>
    </xf>
    <xf numFmtId="2" fontId="0" fillId="9" borderId="16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2" fontId="0" fillId="9" borderId="15" xfId="0" applyNumberFormat="1" applyFill="1" applyBorder="1" applyAlignment="1">
      <alignment horizontal="center"/>
    </xf>
    <xf numFmtId="2" fontId="0" fillId="9" borderId="0" xfId="0" applyNumberForma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50">
                <a:latin typeface="Times New Roman" panose="02020603050405020304" pitchFamily="18" charset="0"/>
                <a:cs typeface="Times New Roman" panose="02020603050405020304" pitchFamily="18" charset="0"/>
              </a:rPr>
              <a:t>Capacidad de I+D</a:t>
            </a:r>
          </a:p>
        </c:rich>
      </c:tx>
      <c:layout>
        <c:manualLayout>
          <c:xMode val="edge"/>
          <c:yMode val="edge"/>
          <c:x val="0.42636286569363352"/>
          <c:y val="2.766657205881620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Hoja1!$AE$88</c:f>
              <c:strCache>
                <c:ptCount val="1"/>
                <c:pt idx="0">
                  <c:v>RUTINAS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10"/>
              <c:spPr>
                <a:solidFill>
                  <a:schemeClr val="accent6">
                    <a:lumMod val="50000"/>
                  </a:schemeClr>
                </a:solidFill>
                <a:ln w="9525"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accent6">
                    <a:lumMod val="50000"/>
                  </a:schemeClr>
                </a:solidFill>
                <a:round/>
              </a:ln>
              <a:effectLst/>
            </c:spPr>
          </c:dPt>
          <c:dPt>
            <c:idx val="1"/>
            <c:marker>
              <c:symbol val="circle"/>
              <c:size val="10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</c:dPt>
          <c:xVal>
            <c:numRef>
              <c:f>Hoja1!$AF$87:$AG$87</c:f>
              <c:numCache>
                <c:formatCode>0.00</c:formatCode>
                <c:ptCount val="2"/>
                <c:pt idx="0">
                  <c:v>44.871794871794876</c:v>
                </c:pt>
                <c:pt idx="1">
                  <c:v>55.128205128205131</c:v>
                </c:pt>
              </c:numCache>
            </c:numRef>
          </c:xVal>
          <c:yVal>
            <c:numRef>
              <c:f>Hoja1!$AF$88:$AG$88</c:f>
              <c:numCache>
                <c:formatCode>0.00</c:formatCode>
                <c:ptCount val="2"/>
                <c:pt idx="0">
                  <c:v>46.666666666666671</c:v>
                </c:pt>
                <c:pt idx="1">
                  <c:v>86.666666666666671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87840"/>
        <c:axId val="156789760"/>
      </c:scatterChart>
      <c:valAx>
        <c:axId val="156787840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Recursos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56789760"/>
        <c:crosses val="autoZero"/>
        <c:crossBetween val="midCat"/>
        <c:majorUnit val="10"/>
      </c:valAx>
      <c:valAx>
        <c:axId val="1567897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Rutinas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56787840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cap="none" spc="2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 sz="10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Capacidad de Aprendizaje Organizacional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flat" cmpd="sng" algn="ctr">
              <a:noFill/>
              <a:prstDash val="sysDot"/>
              <a:round/>
            </a:ln>
            <a:effectLst/>
          </c:spPr>
          <c:marker>
            <c:symbol val="circle"/>
            <c:size val="1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Pt>
            <c:idx val="0"/>
            <c:marker>
              <c:spPr>
                <a:solidFill>
                  <a:schemeClr val="accent6">
                    <a:lumMod val="50000"/>
                  </a:schemeClr>
                </a:solidFill>
                <a:ln w="9525" cap="flat" cmpd="sng" algn="ctr">
                  <a:solidFill>
                    <a:schemeClr val="accent6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</c:dPt>
          <c:dPt>
            <c:idx val="1"/>
            <c:marker>
              <c:spPr>
                <a:solidFill>
                  <a:srgbClr val="C00000"/>
                </a:solidFill>
                <a:ln w="9525" cap="flat" cmpd="sng" algn="ctr">
                  <a:solidFill>
                    <a:srgbClr val="C00000"/>
                  </a:solidFill>
                  <a:round/>
                </a:ln>
                <a:effectLst/>
              </c:spPr>
            </c:marker>
            <c:bubble3D val="0"/>
          </c:dPt>
          <c:xVal>
            <c:numRef>
              <c:f>Hoja1!$AF$132:$AG$132</c:f>
              <c:numCache>
                <c:formatCode>0.00</c:formatCode>
                <c:ptCount val="2"/>
                <c:pt idx="0">
                  <c:v>33.333333333333336</c:v>
                </c:pt>
                <c:pt idx="1">
                  <c:v>38.888888888888893</c:v>
                </c:pt>
              </c:numCache>
            </c:numRef>
          </c:xVal>
          <c:yVal>
            <c:numRef>
              <c:f>Hoja1!$AF$133:$AG$133</c:f>
              <c:numCache>
                <c:formatCode>0.00</c:formatCode>
                <c:ptCount val="2"/>
                <c:pt idx="0">
                  <c:v>61.111111111111121</c:v>
                </c:pt>
                <c:pt idx="1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683520"/>
        <c:axId val="160685440"/>
      </c:scatterChart>
      <c:valAx>
        <c:axId val="160683520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Recursos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60685440"/>
        <c:crosses val="autoZero"/>
        <c:crossBetween val="midCat"/>
      </c:valAx>
      <c:valAx>
        <c:axId val="16068544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Rutinas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60683520"/>
        <c:crosses val="autoZero"/>
        <c:crossBetween val="midCat"/>
        <c:majorUnit val="10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cap="none" spc="2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 sz="1000">
                <a:latin typeface="Times New Roman" panose="02020603050405020304" pitchFamily="18" charset="0"/>
                <a:cs typeface="Times New Roman" panose="02020603050405020304" pitchFamily="18" charset="0"/>
              </a:rPr>
              <a:t>Capacidad de Gestión</a:t>
            </a:r>
            <a:r>
              <a:rPr lang="es-CO" sz="10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de Infraestructura</a:t>
            </a:r>
            <a:endParaRPr lang="es-CO" sz="10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flat" cmpd="sng" algn="ctr">
              <a:noFill/>
              <a:prstDash val="sysDot"/>
              <a:round/>
            </a:ln>
            <a:effectLst/>
          </c:spPr>
          <c:marker>
            <c:symbol val="circle"/>
            <c:size val="1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Pt>
            <c:idx val="0"/>
            <c:marker>
              <c:spPr>
                <a:solidFill>
                  <a:schemeClr val="accent6">
                    <a:lumMod val="50000"/>
                  </a:schemeClr>
                </a:solidFill>
                <a:ln w="9525" cap="flat" cmpd="sng" algn="ctr">
                  <a:solidFill>
                    <a:schemeClr val="accent6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</c:dPt>
          <c:dPt>
            <c:idx val="1"/>
            <c:marker>
              <c:spPr>
                <a:solidFill>
                  <a:srgbClr val="C00000"/>
                </a:solidFill>
                <a:ln w="9525" cap="flat" cmpd="sng" algn="ctr">
                  <a:solidFill>
                    <a:srgbClr val="C00000"/>
                  </a:solidFill>
                  <a:round/>
                </a:ln>
                <a:effectLst/>
              </c:spPr>
            </c:marker>
            <c:bubble3D val="0"/>
          </c:dPt>
          <c:xVal>
            <c:numRef>
              <c:f>Hoja1!$AF$144:$AG$144</c:f>
              <c:numCache>
                <c:formatCode>0.00</c:formatCode>
                <c:ptCount val="2"/>
                <c:pt idx="0">
                  <c:v>48.717948717948723</c:v>
                </c:pt>
                <c:pt idx="1">
                  <c:v>64.102564102564102</c:v>
                </c:pt>
              </c:numCache>
            </c:numRef>
          </c:xVal>
          <c:yVal>
            <c:numRef>
              <c:f>Hoja1!$AF$145:$AG$145</c:f>
              <c:numCache>
                <c:formatCode>0.00</c:formatCode>
                <c:ptCount val="2"/>
                <c:pt idx="0">
                  <c:v>50</c:v>
                </c:pt>
                <c:pt idx="1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819456"/>
        <c:axId val="156821376"/>
      </c:scatterChart>
      <c:valAx>
        <c:axId val="15681945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Recursos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56821376"/>
        <c:crosses val="autoZero"/>
        <c:crossBetween val="midCat"/>
      </c:valAx>
      <c:valAx>
        <c:axId val="1568213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Rutinas</a:t>
                </a:r>
              </a:p>
            </c:rich>
          </c:tx>
          <c:layout>
            <c:manualLayout>
              <c:xMode val="edge"/>
              <c:yMode val="edge"/>
              <c:x val="2.4901339647881209E-2"/>
              <c:y val="0.4418572290340055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56819456"/>
        <c:crosses val="autoZero"/>
        <c:crossBetween val="midCat"/>
        <c:majorUnit val="10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cap="none" spc="2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5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Capacidad Dirección Estratégica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Hoja1!$AE$76</c:f>
              <c:strCache>
                <c:ptCount val="1"/>
                <c:pt idx="0">
                  <c:v>RUTINAS</c:v>
                </c:pt>
              </c:strCache>
            </c:strRef>
          </c:tx>
          <c:spPr>
            <a:ln w="25400" cap="flat" cmpd="sng" algn="ctr">
              <a:noFill/>
              <a:prstDash val="sysDot"/>
              <a:round/>
            </a:ln>
            <a:effectLst/>
          </c:spPr>
          <c:marker>
            <c:symbol val="circle"/>
            <c:size val="10"/>
            <c:spPr>
              <a:solidFill>
                <a:schemeClr val="accent6">
                  <a:lumMod val="50000"/>
                </a:schemeClr>
              </a:solidFill>
              <a:ln w="9525" cap="flat" cmpd="sng" algn="ctr">
                <a:solidFill>
                  <a:schemeClr val="accent6">
                    <a:lumMod val="50000"/>
                  </a:schemeClr>
                </a:solidFill>
                <a:round/>
              </a:ln>
              <a:effectLst/>
            </c:spPr>
          </c:marker>
          <c:dPt>
            <c:idx val="0"/>
            <c:bubble3D val="0"/>
            <c:spPr>
              <a:ln w="9525" cap="flat" cmpd="sng" algn="ctr">
                <a:solidFill>
                  <a:srgbClr val="385723"/>
                </a:solidFill>
                <a:prstDash val="solid"/>
                <a:round/>
              </a:ln>
              <a:effectLst/>
            </c:spPr>
          </c:dPt>
          <c:dPt>
            <c:idx val="1"/>
            <c:marker>
              <c:spPr>
                <a:solidFill>
                  <a:srgbClr val="C00000"/>
                </a:solidFill>
                <a:ln w="9525" cap="flat" cmpd="sng" algn="ctr">
                  <a:solidFill>
                    <a:srgbClr val="C00000"/>
                  </a:solidFill>
                  <a:round/>
                </a:ln>
                <a:effectLst/>
              </c:spPr>
            </c:marker>
            <c:bubble3D val="0"/>
            <c:spPr>
              <a:ln w="25400" cap="flat" cmpd="sng" algn="ctr">
                <a:noFill/>
                <a:prstDash val="sysDot"/>
                <a:round/>
              </a:ln>
              <a:effectLst/>
            </c:spPr>
          </c:dPt>
          <c:dLbls>
            <c:dLbl>
              <c:idx val="0"/>
              <c:layout>
                <c:manualLayout>
                  <c:x val="3.175322739568507E-2"/>
                  <c:y val="3.8188176418141244E-3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721531100478469E-2"/>
                  <c:y val="2.6831800176167958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rnd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Hoja1!$AF$75:$AG$75</c:f>
              <c:numCache>
                <c:formatCode>0.00</c:formatCode>
                <c:ptCount val="2"/>
                <c:pt idx="0">
                  <c:v>60.919540229885044</c:v>
                </c:pt>
                <c:pt idx="1">
                  <c:v>81.61</c:v>
                </c:pt>
              </c:numCache>
            </c:numRef>
          </c:xVal>
          <c:yVal>
            <c:numRef>
              <c:f>Hoja1!$AF$76:$AG$76</c:f>
              <c:numCache>
                <c:formatCode>0.00</c:formatCode>
                <c:ptCount val="2"/>
                <c:pt idx="0">
                  <c:v>11.11</c:v>
                </c:pt>
                <c:pt idx="1">
                  <c:v>78.260869565217376</c:v>
                </c:pt>
              </c:numCache>
            </c:numRef>
          </c:yVal>
          <c:smooth val="0"/>
        </c:ser>
        <c:dLbls>
          <c:dLblPos val="r"/>
          <c:showLegendKey val="0"/>
          <c:showVal val="1"/>
          <c:showCatName val="1"/>
          <c:showSerName val="0"/>
          <c:showPercent val="0"/>
          <c:showBubbleSize val="0"/>
        </c:dLbls>
        <c:axId val="160705536"/>
        <c:axId val="160743424"/>
      </c:scatterChart>
      <c:valAx>
        <c:axId val="1607055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Recursos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60743424"/>
        <c:crosses val="autoZero"/>
        <c:crossBetween val="midCat"/>
        <c:majorUnit val="10"/>
      </c:valAx>
      <c:valAx>
        <c:axId val="16074342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Rutinas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60705536"/>
        <c:crosses val="autoZero"/>
        <c:crossBetween val="midCat"/>
        <c:majorUnit val="10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cap="none" spc="2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 sz="105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Capacidad de Transferencia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flat" cmpd="sng" algn="ctr">
              <a:noFill/>
              <a:prstDash val="sysDot"/>
              <a:round/>
            </a:ln>
            <a:effectLst/>
          </c:spPr>
          <c:marker>
            <c:symbol val="circle"/>
            <c:size val="1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Pt>
            <c:idx val="0"/>
            <c:marker>
              <c:spPr>
                <a:solidFill>
                  <a:schemeClr val="accent6">
                    <a:lumMod val="50000"/>
                  </a:schemeClr>
                </a:solidFill>
                <a:ln w="9525" cap="flat" cmpd="sng" algn="ctr">
                  <a:solidFill>
                    <a:schemeClr val="accent6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</c:dPt>
          <c:dPt>
            <c:idx val="1"/>
            <c:marker>
              <c:spPr>
                <a:solidFill>
                  <a:srgbClr val="C00000"/>
                </a:solidFill>
                <a:ln w="9525" cap="flat" cmpd="sng" algn="ctr">
                  <a:solidFill>
                    <a:srgbClr val="C00000"/>
                  </a:solidFill>
                  <a:round/>
                </a:ln>
                <a:effectLst/>
              </c:spPr>
            </c:marker>
            <c:bubble3D val="0"/>
          </c:dPt>
          <c:xVal>
            <c:numRef>
              <c:f>Hoja1!$AF$101:$AG$101</c:f>
              <c:numCache>
                <c:formatCode>0.00</c:formatCode>
                <c:ptCount val="2"/>
                <c:pt idx="0">
                  <c:v>47.916666666666671</c:v>
                </c:pt>
                <c:pt idx="1">
                  <c:v>62.5</c:v>
                </c:pt>
              </c:numCache>
            </c:numRef>
          </c:xVal>
          <c:yVal>
            <c:numRef>
              <c:f>Hoja1!$AF$102:$AG$102</c:f>
              <c:numCache>
                <c:formatCode>0.00</c:formatCode>
                <c:ptCount val="2"/>
                <c:pt idx="0">
                  <c:v>38.888888888888893</c:v>
                </c:pt>
                <c:pt idx="1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50592"/>
        <c:axId val="160785536"/>
      </c:scatterChart>
      <c:valAx>
        <c:axId val="16075059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Recursos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60785536"/>
        <c:crosses val="autoZero"/>
        <c:crossBetween val="midCat"/>
      </c:valAx>
      <c:valAx>
        <c:axId val="1607855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Rutinas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60750592"/>
        <c:crosses val="autoZero"/>
        <c:crossBetween val="midCat"/>
        <c:majorUnit val="10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cap="none" spc="2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00"/>
              <a:t>Capacidad de Mercadeo</a:t>
            </a:r>
          </a:p>
        </c:rich>
      </c:tx>
      <c:layout>
        <c:manualLayout>
          <c:xMode val="edge"/>
          <c:yMode val="edge"/>
          <c:x val="0.39399905331035723"/>
          <c:y val="2.675823259616258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flat" cmpd="sng" algn="ctr">
              <a:noFill/>
              <a:prstDash val="sysDot"/>
              <a:round/>
            </a:ln>
            <a:effectLst/>
          </c:spPr>
          <c:marker>
            <c:symbol val="circle"/>
            <c:size val="1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Pt>
            <c:idx val="0"/>
            <c:marker>
              <c:spPr>
                <a:solidFill>
                  <a:schemeClr val="accent6">
                    <a:lumMod val="50000"/>
                  </a:schemeClr>
                </a:solidFill>
                <a:ln w="9525" cap="flat" cmpd="sng" algn="ctr">
                  <a:solidFill>
                    <a:schemeClr val="accent6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</c:dPt>
          <c:dPt>
            <c:idx val="1"/>
            <c:marker>
              <c:spPr>
                <a:solidFill>
                  <a:srgbClr val="C00000"/>
                </a:solidFill>
                <a:ln w="9525" cap="flat" cmpd="sng" algn="ctr">
                  <a:solidFill>
                    <a:srgbClr val="C00000"/>
                  </a:solidFill>
                  <a:round/>
                </a:ln>
                <a:effectLst/>
              </c:spPr>
            </c:marker>
            <c:bubble3D val="0"/>
          </c:dPt>
          <c:xVal>
            <c:numRef>
              <c:f>Hoja1!$AF$116:$AG$116</c:f>
              <c:numCache>
                <c:formatCode>0.00</c:formatCode>
                <c:ptCount val="2"/>
                <c:pt idx="0">
                  <c:v>33.333333333333336</c:v>
                </c:pt>
                <c:pt idx="1">
                  <c:v>33.333333333333336</c:v>
                </c:pt>
              </c:numCache>
            </c:numRef>
          </c:xVal>
          <c:yVal>
            <c:numRef>
              <c:f>Hoja1!$AF$117:$AG$117</c:f>
              <c:numCache>
                <c:formatCode>0.00</c:formatCode>
                <c:ptCount val="2"/>
                <c:pt idx="0">
                  <c:v>33.333333333333336</c:v>
                </c:pt>
                <c:pt idx="1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372224"/>
        <c:axId val="160374144"/>
      </c:scatterChart>
      <c:valAx>
        <c:axId val="16037222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Recursos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60374144"/>
        <c:crosses val="autoZero"/>
        <c:crossBetween val="midCat"/>
      </c:valAx>
      <c:valAx>
        <c:axId val="1603741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Rutinas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60372224"/>
        <c:crosses val="autoZero"/>
        <c:crossBetween val="midCat"/>
        <c:majorUnit val="10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cap="none" spc="2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 sz="1000"/>
              <a:t>Capacidad de Relacionamiento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5073666132523"/>
          <c:y val="0.12449173817680918"/>
          <c:w val="0.85024231941379158"/>
          <c:h val="0.73056447752997111"/>
        </c:manualLayout>
      </c:layout>
      <c:scatterChart>
        <c:scatterStyle val="lineMarker"/>
        <c:varyColors val="0"/>
        <c:ser>
          <c:idx val="0"/>
          <c:order val="0"/>
          <c:tx>
            <c:strRef>
              <c:f>Hoja1!$AF$157</c:f>
              <c:strCache>
                <c:ptCount val="1"/>
                <c:pt idx="0">
                  <c:v>FULL</c:v>
                </c:pt>
              </c:strCache>
            </c:strRef>
          </c:tx>
          <c:spPr>
            <a:ln w="25400" cap="flat" cmpd="sng" algn="ctr">
              <a:noFill/>
              <a:prstDash val="sysDot"/>
              <a:round/>
            </a:ln>
            <a:effectLst/>
          </c:spPr>
          <c:marker>
            <c:symbol val="circle"/>
            <c:size val="10"/>
            <c:spPr>
              <a:solidFill>
                <a:schemeClr val="accent6">
                  <a:lumMod val="50000"/>
                </a:schemeClr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Pt>
            <c:idx val="0"/>
            <c:marker>
              <c:spPr>
                <a:solidFill>
                  <a:schemeClr val="accent6">
                    <a:lumMod val="50000"/>
                  </a:schemeClr>
                </a:solidFill>
                <a:ln w="9525" cap="flat" cmpd="sng" algn="ctr">
                  <a:solidFill>
                    <a:schemeClr val="accent6">
                      <a:lumMod val="50000"/>
                    </a:schemeClr>
                  </a:solidFill>
                  <a:round/>
                </a:ln>
                <a:effectLst/>
              </c:spPr>
            </c:marker>
            <c:bubble3D val="0"/>
          </c:dPt>
          <c:dPt>
            <c:idx val="1"/>
            <c:marker>
              <c:spPr>
                <a:solidFill>
                  <a:srgbClr val="C00000"/>
                </a:solidFill>
                <a:ln w="9525" cap="flat" cmpd="sng" algn="ctr">
                  <a:solidFill>
                    <a:srgbClr val="C00000"/>
                  </a:solidFill>
                  <a:round/>
                </a:ln>
                <a:effectLst/>
              </c:spPr>
            </c:marker>
            <c:bubble3D val="0"/>
          </c:dPt>
          <c:xVal>
            <c:numRef>
              <c:f>Hoja1!$AF$158:$AG$158</c:f>
              <c:numCache>
                <c:formatCode>0.00</c:formatCode>
                <c:ptCount val="2"/>
                <c:pt idx="0">
                  <c:v>43.75</c:v>
                </c:pt>
                <c:pt idx="1">
                  <c:v>53.125</c:v>
                </c:pt>
              </c:numCache>
            </c:numRef>
          </c:xVal>
          <c:yVal>
            <c:numRef>
              <c:f>Hoja1!$AF$159:$AG$159</c:f>
              <c:numCache>
                <c:formatCode>0.00</c:formatCode>
                <c:ptCount val="2"/>
                <c:pt idx="0">
                  <c:v>40.740740740740733</c:v>
                </c:pt>
                <c:pt idx="1">
                  <c:v>86.419753086419746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883648"/>
        <c:axId val="159885568"/>
      </c:scatterChart>
      <c:valAx>
        <c:axId val="15988364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/>
                  <a:t>Recursos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59885568"/>
        <c:crosses val="autoZero"/>
        <c:crossBetween val="midCat"/>
      </c:valAx>
      <c:valAx>
        <c:axId val="15988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Rutinas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59883648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/>
    <cs:effectRef idx="1"/>
    <cs:fontRef idx="minor">
      <a:schemeClr val="dk1"/>
    </cs:fontRef>
    <cs:spPr>
      <a:ln w="9525" cap="flat" cmpd="sng" algn="ctr">
        <a:solidFill>
          <a:schemeClr val="phClr">
            <a:alpha val="70000"/>
          </a:schemeClr>
        </a:solidFill>
        <a:prstDash val="sysDot"/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rnd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0" baseline="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>
              <a:alpha val="0"/>
            </a:schemeClr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5000"/>
            <a:lumOff val="75000"/>
          </a:schemeClr>
        </a:solidFill>
        <a:round/>
      </a:ln>
    </cs:spPr>
    <cs:defRPr sz="900" kern="1200" spc="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/>
    <cs:effectRef idx="1"/>
    <cs:fontRef idx="minor">
      <a:schemeClr val="dk1"/>
    </cs:fontRef>
    <cs:spPr>
      <a:ln w="9525" cap="flat" cmpd="sng" algn="ctr">
        <a:solidFill>
          <a:schemeClr val="phClr">
            <a:alpha val="70000"/>
          </a:schemeClr>
        </a:solidFill>
        <a:prstDash val="sysDot"/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rnd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0" baseline="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>
              <a:alpha val="0"/>
            </a:schemeClr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5000"/>
            <a:lumOff val="75000"/>
          </a:schemeClr>
        </a:solidFill>
        <a:round/>
      </a:ln>
    </cs:spPr>
    <cs:defRPr sz="900" kern="1200" spc="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/>
    <cs:effectRef idx="1"/>
    <cs:fontRef idx="minor">
      <a:schemeClr val="dk1"/>
    </cs:fontRef>
    <cs:spPr>
      <a:ln w="9525" cap="flat" cmpd="sng" algn="ctr">
        <a:solidFill>
          <a:schemeClr val="phClr">
            <a:alpha val="70000"/>
          </a:schemeClr>
        </a:solidFill>
        <a:prstDash val="sysDot"/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rnd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0" baseline="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>
              <a:alpha val="0"/>
            </a:schemeClr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5000"/>
            <a:lumOff val="75000"/>
          </a:schemeClr>
        </a:solidFill>
        <a:round/>
      </a:ln>
    </cs:spPr>
    <cs:defRPr sz="900" kern="1200" spc="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/>
    <cs:effectRef idx="1"/>
    <cs:fontRef idx="minor">
      <a:schemeClr val="dk1"/>
    </cs:fontRef>
    <cs:spPr>
      <a:ln w="9525" cap="flat" cmpd="sng" algn="ctr">
        <a:solidFill>
          <a:schemeClr val="phClr">
            <a:alpha val="70000"/>
          </a:schemeClr>
        </a:solidFill>
        <a:prstDash val="sysDot"/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rnd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0" baseline="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>
              <a:alpha val="0"/>
            </a:schemeClr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5000"/>
            <a:lumOff val="75000"/>
          </a:schemeClr>
        </a:solidFill>
        <a:round/>
      </a:ln>
    </cs:spPr>
    <cs:defRPr sz="900" kern="1200" spc="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/>
    <cs:effectRef idx="1"/>
    <cs:fontRef idx="minor">
      <a:schemeClr val="dk1"/>
    </cs:fontRef>
    <cs:spPr>
      <a:ln w="9525" cap="flat" cmpd="sng" algn="ctr">
        <a:solidFill>
          <a:schemeClr val="phClr">
            <a:alpha val="70000"/>
          </a:schemeClr>
        </a:solidFill>
        <a:prstDash val="sysDot"/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rnd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0" baseline="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>
              <a:alpha val="0"/>
            </a:schemeClr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5000"/>
            <a:lumOff val="75000"/>
          </a:schemeClr>
        </a:solidFill>
        <a:round/>
      </a:ln>
    </cs:spPr>
    <cs:defRPr sz="900" kern="1200" spc="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/>
    <cs:effectRef idx="1"/>
    <cs:fontRef idx="minor">
      <a:schemeClr val="dk1"/>
    </cs:fontRef>
    <cs:spPr>
      <a:ln w="9525" cap="flat" cmpd="sng" algn="ctr">
        <a:solidFill>
          <a:schemeClr val="phClr">
            <a:alpha val="70000"/>
          </a:schemeClr>
        </a:solidFill>
        <a:prstDash val="sysDot"/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rnd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0" baseline="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>
              <a:alpha val="0"/>
            </a:schemeClr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0000"/>
            <a:lumOff val="8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rnd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rnd">
        <a:solidFill>
          <a:schemeClr val="dk1">
            <a:lumMod val="25000"/>
            <a:lumOff val="75000"/>
          </a:schemeClr>
        </a:solidFill>
        <a:round/>
      </a:ln>
    </cs:spPr>
    <cs:defRPr sz="900" kern="1200" spc="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63157</xdr:colOff>
      <xdr:row>69</xdr:row>
      <xdr:rowOff>17318</xdr:rowOff>
    </xdr:from>
    <xdr:to>
      <xdr:col>41</xdr:col>
      <xdr:colOff>17318</xdr:colOff>
      <xdr:row>82</xdr:row>
      <xdr:rowOff>148333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31</xdr:col>
      <xdr:colOff>32377</xdr:colOff>
      <xdr:row>38</xdr:row>
      <xdr:rowOff>93367</xdr:rowOff>
    </xdr:from>
    <xdr:ext cx="368691" cy="233205"/>
    <xdr:sp macro="" textlink="">
      <xdr:nvSpPr>
        <xdr:cNvPr id="23" name="CuadroTexto 22"/>
        <xdr:cNvSpPr txBox="1"/>
      </xdr:nvSpPr>
      <xdr:spPr>
        <a:xfrm>
          <a:off x="18545513" y="9393231"/>
          <a:ext cx="36869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/>
            <a:t>ITM</a:t>
          </a:r>
        </a:p>
      </xdr:txBody>
    </xdr:sp>
    <xdr:clientData/>
  </xdr:oneCellAnchor>
  <xdr:oneCellAnchor>
    <xdr:from>
      <xdr:col>31</xdr:col>
      <xdr:colOff>19878</xdr:colOff>
      <xdr:row>40</xdr:row>
      <xdr:rowOff>134328</xdr:rowOff>
    </xdr:from>
    <xdr:ext cx="408830" cy="233205"/>
    <xdr:sp macro="" textlink="">
      <xdr:nvSpPr>
        <xdr:cNvPr id="24" name="CuadroTexto 23"/>
        <xdr:cNvSpPr txBox="1"/>
      </xdr:nvSpPr>
      <xdr:spPr>
        <a:xfrm>
          <a:off x="18533014" y="10023010"/>
          <a:ext cx="4088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/>
            <a:t>FULL</a:t>
          </a:r>
        </a:p>
      </xdr:txBody>
    </xdr:sp>
    <xdr:clientData/>
  </xdr:oneCellAnchor>
  <xdr:twoCellAnchor>
    <xdr:from>
      <xdr:col>34</xdr:col>
      <xdr:colOff>17318</xdr:colOff>
      <xdr:row>118</xdr:row>
      <xdr:rowOff>17319</xdr:rowOff>
    </xdr:from>
    <xdr:to>
      <xdr:col>40</xdr:col>
      <xdr:colOff>744682</xdr:colOff>
      <xdr:row>134</xdr:row>
      <xdr:rowOff>329046</xdr:rowOff>
    </xdr:to>
    <xdr:grpSp>
      <xdr:nvGrpSpPr>
        <xdr:cNvPr id="22" name="Grupo 21"/>
        <xdr:cNvGrpSpPr/>
      </xdr:nvGrpSpPr>
      <xdr:grpSpPr>
        <a:xfrm>
          <a:off x="9942368" y="31211694"/>
          <a:ext cx="5299364" cy="3902652"/>
          <a:chOff x="25091228" y="32374325"/>
          <a:chExt cx="5512786" cy="3003316"/>
        </a:xfrm>
      </xdr:grpSpPr>
      <xdr:graphicFrame macro="">
        <xdr:nvGraphicFramePr>
          <xdr:cNvPr id="16" name="Gráfico 15"/>
          <xdr:cNvGraphicFramePr/>
        </xdr:nvGraphicFramePr>
        <xdr:xfrm>
          <a:off x="25091228" y="32374325"/>
          <a:ext cx="5512786" cy="300331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26" name="Conector recto 25"/>
          <xdr:cNvCxnSpPr/>
        </xdr:nvCxnSpPr>
        <xdr:spPr>
          <a:xfrm>
            <a:off x="27196589" y="32719766"/>
            <a:ext cx="1" cy="2237221"/>
          </a:xfrm>
          <a:prstGeom prst="line">
            <a:avLst/>
          </a:prstGeom>
          <a:ln w="12700">
            <a:solidFill>
              <a:srgbClr val="00206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Conector recto 27"/>
          <xdr:cNvCxnSpPr/>
        </xdr:nvCxnSpPr>
        <xdr:spPr>
          <a:xfrm flipV="1">
            <a:off x="25697013" y="33457906"/>
            <a:ext cx="4688984" cy="6359"/>
          </a:xfrm>
          <a:prstGeom prst="line">
            <a:avLst/>
          </a:prstGeom>
          <a:ln w="12700">
            <a:solidFill>
              <a:srgbClr val="00206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Conector recto 42"/>
          <xdr:cNvCxnSpPr/>
        </xdr:nvCxnSpPr>
        <xdr:spPr>
          <a:xfrm>
            <a:off x="28814846" y="32695474"/>
            <a:ext cx="17671" cy="2252446"/>
          </a:xfrm>
          <a:prstGeom prst="line">
            <a:avLst/>
          </a:prstGeom>
          <a:ln w="12700">
            <a:solidFill>
              <a:srgbClr val="00206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Conector recto 43"/>
          <xdr:cNvCxnSpPr/>
        </xdr:nvCxnSpPr>
        <xdr:spPr>
          <a:xfrm flipV="1">
            <a:off x="25698274" y="34189586"/>
            <a:ext cx="4688984" cy="6359"/>
          </a:xfrm>
          <a:prstGeom prst="line">
            <a:avLst/>
          </a:prstGeom>
          <a:ln w="12700">
            <a:solidFill>
              <a:srgbClr val="00206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34</xdr:col>
      <xdr:colOff>38220</xdr:colOff>
      <xdr:row>137</xdr:row>
      <xdr:rowOff>0</xdr:rowOff>
    </xdr:from>
    <xdr:to>
      <xdr:col>40</xdr:col>
      <xdr:colOff>744682</xdr:colOff>
      <xdr:row>154</xdr:row>
      <xdr:rowOff>277091</xdr:rowOff>
    </xdr:to>
    <xdr:grpSp>
      <xdr:nvGrpSpPr>
        <xdr:cNvPr id="18" name="17 Grupo"/>
        <xdr:cNvGrpSpPr/>
      </xdr:nvGrpSpPr>
      <xdr:grpSpPr>
        <a:xfrm>
          <a:off x="9963270" y="35509200"/>
          <a:ext cx="5278462" cy="4010891"/>
          <a:chOff x="9805674" y="36939682"/>
          <a:chExt cx="5642144" cy="4112403"/>
        </a:xfrm>
      </xdr:grpSpPr>
      <xdr:graphicFrame macro="">
        <xdr:nvGraphicFramePr>
          <xdr:cNvPr id="2" name="Gráfico 1"/>
          <xdr:cNvGraphicFramePr/>
        </xdr:nvGraphicFramePr>
        <xdr:xfrm>
          <a:off x="9805674" y="36939682"/>
          <a:ext cx="5642144" cy="411240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pSp>
        <xdr:nvGrpSpPr>
          <xdr:cNvPr id="13" name="12 Grupo"/>
          <xdr:cNvGrpSpPr/>
        </xdr:nvGrpSpPr>
        <xdr:grpSpPr>
          <a:xfrm>
            <a:off x="10423665" y="37394616"/>
            <a:ext cx="4763713" cy="3117940"/>
            <a:chOff x="9956076" y="35541571"/>
            <a:chExt cx="4763713" cy="3117940"/>
          </a:xfrm>
        </xdr:grpSpPr>
        <xdr:sp macro="" textlink="">
          <xdr:nvSpPr>
            <xdr:cNvPr id="31" name="CuadroTexto 30"/>
            <xdr:cNvSpPr txBox="1"/>
          </xdr:nvSpPr>
          <xdr:spPr>
            <a:xfrm>
              <a:off x="12660769" y="35637579"/>
              <a:ext cx="419730" cy="2398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s-CO" sz="1000">
                  <a:latin typeface="Times New Roman" panose="02020603050405020304" pitchFamily="18" charset="0"/>
                  <a:cs typeface="Times New Roman" panose="02020603050405020304" pitchFamily="18" charset="0"/>
                </a:rPr>
                <a:t>ITM</a:t>
              </a:r>
            </a:p>
          </xdr:txBody>
        </xdr:sp>
        <xdr:sp macro="" textlink="">
          <xdr:nvSpPr>
            <xdr:cNvPr id="32" name="CuadroTexto 31"/>
            <xdr:cNvSpPr txBox="1"/>
          </xdr:nvSpPr>
          <xdr:spPr>
            <a:xfrm>
              <a:off x="12287840" y="36972052"/>
              <a:ext cx="505267" cy="2398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s-CO" sz="1000">
                  <a:latin typeface="Times New Roman" panose="02020603050405020304" pitchFamily="18" charset="0"/>
                  <a:cs typeface="Times New Roman" panose="02020603050405020304" pitchFamily="18" charset="0"/>
                </a:rPr>
                <a:t>FULL</a:t>
              </a:r>
            </a:p>
          </xdr:txBody>
        </xdr:sp>
        <xdr:cxnSp macro="">
          <xdr:nvCxnSpPr>
            <xdr:cNvPr id="52" name="Conector recto 51"/>
            <xdr:cNvCxnSpPr/>
          </xdr:nvCxnSpPr>
          <xdr:spPr>
            <a:xfrm>
              <a:off x="11532577" y="35548898"/>
              <a:ext cx="0" cy="3110613"/>
            </a:xfrm>
            <a:prstGeom prst="line">
              <a:avLst/>
            </a:prstGeom>
            <a:ln w="12700">
              <a:solidFill>
                <a:srgbClr val="00206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3" name="Conector recto 52"/>
            <xdr:cNvCxnSpPr/>
          </xdr:nvCxnSpPr>
          <xdr:spPr>
            <a:xfrm>
              <a:off x="9956076" y="36594172"/>
              <a:ext cx="4763713" cy="9803"/>
            </a:xfrm>
            <a:prstGeom prst="line">
              <a:avLst/>
            </a:prstGeom>
            <a:ln w="12700">
              <a:solidFill>
                <a:srgbClr val="00206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4" name="Conector recto 53"/>
            <xdr:cNvCxnSpPr/>
          </xdr:nvCxnSpPr>
          <xdr:spPr>
            <a:xfrm flipH="1">
              <a:off x="13151827" y="35541571"/>
              <a:ext cx="14654" cy="3110613"/>
            </a:xfrm>
            <a:prstGeom prst="line">
              <a:avLst/>
            </a:prstGeom>
            <a:ln w="12700">
              <a:solidFill>
                <a:srgbClr val="00206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5" name="Conector recto 54"/>
            <xdr:cNvCxnSpPr/>
          </xdr:nvCxnSpPr>
          <xdr:spPr>
            <a:xfrm flipV="1">
              <a:off x="9963958" y="37661051"/>
              <a:ext cx="4741177" cy="7429"/>
            </a:xfrm>
            <a:prstGeom prst="line">
              <a:avLst/>
            </a:prstGeom>
            <a:ln w="12700">
              <a:solidFill>
                <a:srgbClr val="00206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34</xdr:col>
      <xdr:colOff>667111</xdr:colOff>
      <xdr:row>71</xdr:row>
      <xdr:rowOff>100320</xdr:rowOff>
    </xdr:from>
    <xdr:to>
      <xdr:col>40</xdr:col>
      <xdr:colOff>588818</xdr:colOff>
      <xdr:row>79</xdr:row>
      <xdr:rowOff>157877</xdr:rowOff>
    </xdr:to>
    <xdr:grpSp>
      <xdr:nvGrpSpPr>
        <xdr:cNvPr id="83" name="Grupo 82"/>
        <xdr:cNvGrpSpPr/>
      </xdr:nvGrpSpPr>
      <xdr:grpSpPr>
        <a:xfrm>
          <a:off x="10592161" y="20226645"/>
          <a:ext cx="4493707" cy="2543582"/>
          <a:chOff x="19141258" y="26213419"/>
          <a:chExt cx="4757740" cy="1971141"/>
        </a:xfrm>
      </xdr:grpSpPr>
      <xdr:cxnSp macro="">
        <xdr:nvCxnSpPr>
          <xdr:cNvPr id="84" name="Conector recto 83"/>
          <xdr:cNvCxnSpPr/>
        </xdr:nvCxnSpPr>
        <xdr:spPr>
          <a:xfrm>
            <a:off x="20681707" y="26213419"/>
            <a:ext cx="20628" cy="1971141"/>
          </a:xfrm>
          <a:prstGeom prst="line">
            <a:avLst/>
          </a:prstGeom>
          <a:ln w="12700">
            <a:solidFill>
              <a:srgbClr val="00206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Conector recto 84"/>
          <xdr:cNvCxnSpPr/>
        </xdr:nvCxnSpPr>
        <xdr:spPr>
          <a:xfrm>
            <a:off x="19141258" y="26884485"/>
            <a:ext cx="4757739" cy="5740"/>
          </a:xfrm>
          <a:prstGeom prst="line">
            <a:avLst/>
          </a:prstGeom>
          <a:ln w="12700">
            <a:solidFill>
              <a:srgbClr val="00206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Conector recto 85"/>
          <xdr:cNvCxnSpPr/>
        </xdr:nvCxnSpPr>
        <xdr:spPr>
          <a:xfrm>
            <a:off x="22303827" y="26213420"/>
            <a:ext cx="19826" cy="1968996"/>
          </a:xfrm>
          <a:prstGeom prst="line">
            <a:avLst/>
          </a:prstGeom>
          <a:ln w="12700">
            <a:solidFill>
              <a:srgbClr val="00206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Conector recto 86"/>
          <xdr:cNvCxnSpPr/>
        </xdr:nvCxnSpPr>
        <xdr:spPr>
          <a:xfrm>
            <a:off x="19149464" y="27540800"/>
            <a:ext cx="4749534" cy="9020"/>
          </a:xfrm>
          <a:prstGeom prst="line">
            <a:avLst/>
          </a:prstGeom>
          <a:ln w="12700">
            <a:solidFill>
              <a:srgbClr val="00206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34</xdr:col>
      <xdr:colOff>24608</xdr:colOff>
      <xdr:row>52</xdr:row>
      <xdr:rowOff>84333</xdr:rowOff>
    </xdr:from>
    <xdr:to>
      <xdr:col>41</xdr:col>
      <xdr:colOff>17318</xdr:colOff>
      <xdr:row>67</xdr:row>
      <xdr:rowOff>17318</xdr:rowOff>
    </xdr:to>
    <xdr:grpSp>
      <xdr:nvGrpSpPr>
        <xdr:cNvPr id="29" name="Grupo 28"/>
        <xdr:cNvGrpSpPr/>
      </xdr:nvGrpSpPr>
      <xdr:grpSpPr>
        <a:xfrm>
          <a:off x="9949658" y="15657708"/>
          <a:ext cx="5326710" cy="3723935"/>
          <a:chOff x="24608786" y="20582804"/>
          <a:chExt cx="4696197" cy="2369426"/>
        </a:xfrm>
      </xdr:grpSpPr>
      <xdr:graphicFrame macro="">
        <xdr:nvGraphicFramePr>
          <xdr:cNvPr id="14" name="Gráfico 13"/>
          <xdr:cNvGraphicFramePr/>
        </xdr:nvGraphicFramePr>
        <xdr:xfrm>
          <a:off x="24608786" y="20582804"/>
          <a:ext cx="4696197" cy="23694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pSp>
        <xdr:nvGrpSpPr>
          <xdr:cNvPr id="89" name="Grupo 88"/>
          <xdr:cNvGrpSpPr/>
        </xdr:nvGrpSpPr>
        <xdr:grpSpPr>
          <a:xfrm>
            <a:off x="25214022" y="20887231"/>
            <a:ext cx="3854829" cy="1695276"/>
            <a:chOff x="19425178" y="25867925"/>
            <a:chExt cx="4434160" cy="1992656"/>
          </a:xfrm>
        </xdr:grpSpPr>
        <xdr:cxnSp macro="">
          <xdr:nvCxnSpPr>
            <xdr:cNvPr id="90" name="Conector recto 89"/>
            <xdr:cNvCxnSpPr/>
          </xdr:nvCxnSpPr>
          <xdr:spPr>
            <a:xfrm>
              <a:off x="20829593" y="25867925"/>
              <a:ext cx="9514" cy="1992656"/>
            </a:xfrm>
            <a:prstGeom prst="line">
              <a:avLst/>
            </a:prstGeom>
            <a:ln w="12700">
              <a:solidFill>
                <a:srgbClr val="00206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1" name="Conector recto 90"/>
            <xdr:cNvCxnSpPr/>
          </xdr:nvCxnSpPr>
          <xdr:spPr>
            <a:xfrm>
              <a:off x="19425178" y="26525061"/>
              <a:ext cx="4434160" cy="4996"/>
            </a:xfrm>
            <a:prstGeom prst="line">
              <a:avLst/>
            </a:prstGeom>
            <a:ln w="12700">
              <a:solidFill>
                <a:srgbClr val="00206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2" name="Conector recto 91"/>
            <xdr:cNvCxnSpPr/>
          </xdr:nvCxnSpPr>
          <xdr:spPr>
            <a:xfrm>
              <a:off x="22370790" y="25867929"/>
              <a:ext cx="0" cy="1985641"/>
            </a:xfrm>
            <a:prstGeom prst="line">
              <a:avLst/>
            </a:prstGeom>
            <a:ln w="12700">
              <a:solidFill>
                <a:srgbClr val="00206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3" name="Conector recto 92"/>
            <xdr:cNvCxnSpPr/>
          </xdr:nvCxnSpPr>
          <xdr:spPr>
            <a:xfrm>
              <a:off x="19435145" y="27183741"/>
              <a:ext cx="4391221" cy="17302"/>
            </a:xfrm>
            <a:prstGeom prst="line">
              <a:avLst/>
            </a:prstGeom>
            <a:ln w="12700">
              <a:solidFill>
                <a:srgbClr val="00206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95" name="CuadroTexto 94"/>
          <xdr:cNvSpPr txBox="1"/>
        </xdr:nvSpPr>
        <xdr:spPr>
          <a:xfrm>
            <a:off x="27979807" y="21103924"/>
            <a:ext cx="340837" cy="1952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s-CO" sz="8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ITM</a:t>
            </a:r>
          </a:p>
        </xdr:txBody>
      </xdr:sp>
      <xdr:sp macro="" textlink="">
        <xdr:nvSpPr>
          <xdr:cNvPr id="96" name="CuadroTexto 95"/>
          <xdr:cNvSpPr txBox="1"/>
        </xdr:nvSpPr>
        <xdr:spPr>
          <a:xfrm>
            <a:off x="27125183" y="22267828"/>
            <a:ext cx="432970" cy="25243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s-CO" sz="8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FULL</a:t>
            </a:r>
          </a:p>
        </xdr:txBody>
      </xdr:sp>
    </xdr:grpSp>
    <xdr:clientData/>
  </xdr:twoCellAnchor>
  <xdr:oneCellAnchor>
    <xdr:from>
      <xdr:col>37</xdr:col>
      <xdr:colOff>335297</xdr:colOff>
      <xdr:row>71</xdr:row>
      <xdr:rowOff>210218</xdr:rowOff>
    </xdr:from>
    <xdr:ext cx="419730" cy="239809"/>
    <xdr:sp macro="" textlink="">
      <xdr:nvSpPr>
        <xdr:cNvPr id="98" name="CuadroTexto 97"/>
        <xdr:cNvSpPr txBox="1"/>
      </xdr:nvSpPr>
      <xdr:spPr>
        <a:xfrm>
          <a:off x="12527297" y="20472491"/>
          <a:ext cx="419730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000">
              <a:latin typeface="Times New Roman" panose="02020603050405020304" pitchFamily="18" charset="0"/>
              <a:cs typeface="Times New Roman" panose="02020603050405020304" pitchFamily="18" charset="0"/>
            </a:rPr>
            <a:t>ITM</a:t>
          </a:r>
        </a:p>
      </xdr:txBody>
    </xdr:sp>
    <xdr:clientData/>
  </xdr:oneCellAnchor>
  <xdr:oneCellAnchor>
    <xdr:from>
      <xdr:col>37</xdr:col>
      <xdr:colOff>486948</xdr:colOff>
      <xdr:row>75</xdr:row>
      <xdr:rowOff>118604</xdr:rowOff>
    </xdr:from>
    <xdr:ext cx="505267" cy="239809"/>
    <xdr:sp macro="" textlink="">
      <xdr:nvSpPr>
        <xdr:cNvPr id="99" name="CuadroTexto 98"/>
        <xdr:cNvSpPr txBox="1"/>
      </xdr:nvSpPr>
      <xdr:spPr>
        <a:xfrm>
          <a:off x="12678948" y="21662422"/>
          <a:ext cx="505267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000">
              <a:latin typeface="Times New Roman" panose="02020603050405020304" pitchFamily="18" charset="0"/>
              <a:cs typeface="Times New Roman" panose="02020603050405020304" pitchFamily="18" charset="0"/>
            </a:rPr>
            <a:t>FULL</a:t>
          </a:r>
        </a:p>
      </xdr:txBody>
    </xdr:sp>
    <xdr:clientData/>
  </xdr:oneCellAnchor>
  <xdr:twoCellAnchor>
    <xdr:from>
      <xdr:col>34</xdr:col>
      <xdr:colOff>35434</xdr:colOff>
      <xdr:row>84</xdr:row>
      <xdr:rowOff>54924</xdr:rowOff>
    </xdr:from>
    <xdr:to>
      <xdr:col>41</xdr:col>
      <xdr:colOff>225136</xdr:colOff>
      <xdr:row>99</xdr:row>
      <xdr:rowOff>277090</xdr:rowOff>
    </xdr:to>
    <xdr:grpSp>
      <xdr:nvGrpSpPr>
        <xdr:cNvPr id="4" name="3 Grupo"/>
        <xdr:cNvGrpSpPr/>
      </xdr:nvGrpSpPr>
      <xdr:grpSpPr>
        <a:xfrm>
          <a:off x="9960484" y="23619774"/>
          <a:ext cx="5523702" cy="3584491"/>
          <a:chOff x="29641375" y="23030039"/>
          <a:chExt cx="4837796" cy="3455797"/>
        </a:xfrm>
      </xdr:grpSpPr>
      <xdr:graphicFrame macro="">
        <xdr:nvGraphicFramePr>
          <xdr:cNvPr id="10" name="Gráfico 9"/>
          <xdr:cNvGraphicFramePr/>
        </xdr:nvGraphicFramePr>
        <xdr:xfrm>
          <a:off x="29641375" y="23030039"/>
          <a:ext cx="4837796" cy="345579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pSp>
        <xdr:nvGrpSpPr>
          <xdr:cNvPr id="103" name="Grupo 102"/>
          <xdr:cNvGrpSpPr/>
        </xdr:nvGrpSpPr>
        <xdr:grpSpPr>
          <a:xfrm>
            <a:off x="30250523" y="23496364"/>
            <a:ext cx="4049444" cy="2473177"/>
            <a:chOff x="19380341" y="25754120"/>
            <a:chExt cx="4452686" cy="2053937"/>
          </a:xfrm>
          <a:noFill/>
        </xdr:grpSpPr>
        <xdr:cxnSp macro="">
          <xdr:nvCxnSpPr>
            <xdr:cNvPr id="104" name="Conector recto 103"/>
            <xdr:cNvCxnSpPr/>
          </xdr:nvCxnSpPr>
          <xdr:spPr>
            <a:xfrm flipH="1">
              <a:off x="20791985" y="25778737"/>
              <a:ext cx="5" cy="2015492"/>
            </a:xfrm>
            <a:prstGeom prst="line">
              <a:avLst/>
            </a:prstGeom>
            <a:grpFill/>
            <a:ln w="12700">
              <a:solidFill>
                <a:srgbClr val="00206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5" name="Conector recto 104"/>
            <xdr:cNvCxnSpPr/>
          </xdr:nvCxnSpPr>
          <xdr:spPr>
            <a:xfrm flipV="1">
              <a:off x="19389448" y="26431173"/>
              <a:ext cx="4389762" cy="7325"/>
            </a:xfrm>
            <a:prstGeom prst="line">
              <a:avLst/>
            </a:prstGeom>
            <a:grpFill/>
            <a:ln w="12700">
              <a:solidFill>
                <a:srgbClr val="00206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6" name="Conector recto 105"/>
            <xdr:cNvCxnSpPr/>
          </xdr:nvCxnSpPr>
          <xdr:spPr>
            <a:xfrm>
              <a:off x="22312919" y="25754120"/>
              <a:ext cx="18215" cy="2053937"/>
            </a:xfrm>
            <a:prstGeom prst="line">
              <a:avLst/>
            </a:prstGeom>
            <a:grpFill/>
            <a:ln w="12700">
              <a:solidFill>
                <a:srgbClr val="00206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6" name="Conector recto 115"/>
            <xdr:cNvCxnSpPr/>
          </xdr:nvCxnSpPr>
          <xdr:spPr>
            <a:xfrm>
              <a:off x="19380341" y="27106437"/>
              <a:ext cx="4452686" cy="13390"/>
            </a:xfrm>
            <a:prstGeom prst="line">
              <a:avLst/>
            </a:prstGeom>
            <a:grpFill/>
            <a:ln w="12700">
              <a:solidFill>
                <a:srgbClr val="00206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97" name="CuadroTexto 96"/>
          <xdr:cNvSpPr txBox="1"/>
        </xdr:nvSpPr>
        <xdr:spPr>
          <a:xfrm>
            <a:off x="32323590" y="23504700"/>
            <a:ext cx="419730" cy="2559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s-CO" sz="1000">
                <a:latin typeface="Times New Roman" panose="02020603050405020304" pitchFamily="18" charset="0"/>
                <a:cs typeface="Times New Roman" panose="02020603050405020304" pitchFamily="18" charset="0"/>
              </a:rPr>
              <a:t>ITM</a:t>
            </a:r>
          </a:p>
        </xdr:txBody>
      </xdr:sp>
      <xdr:sp macro="" textlink="">
        <xdr:nvSpPr>
          <xdr:cNvPr id="73" name="CuadroTexto 72"/>
          <xdr:cNvSpPr txBox="1"/>
        </xdr:nvSpPr>
        <xdr:spPr>
          <a:xfrm>
            <a:off x="31664844" y="24832303"/>
            <a:ext cx="505267" cy="2559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s-CO" sz="1000">
                <a:latin typeface="Times New Roman" panose="02020603050405020304" pitchFamily="18" charset="0"/>
                <a:cs typeface="Times New Roman" panose="02020603050405020304" pitchFamily="18" charset="0"/>
              </a:rPr>
              <a:t>FULL</a:t>
            </a:r>
          </a:p>
        </xdr:txBody>
      </xdr:sp>
    </xdr:grpSp>
    <xdr:clientData/>
  </xdr:twoCellAnchor>
  <xdr:twoCellAnchor>
    <xdr:from>
      <xdr:col>34</xdr:col>
      <xdr:colOff>11293</xdr:colOff>
      <xdr:row>100</xdr:row>
      <xdr:rowOff>51956</xdr:rowOff>
    </xdr:from>
    <xdr:to>
      <xdr:col>41</xdr:col>
      <xdr:colOff>17318</xdr:colOff>
      <xdr:row>116</xdr:row>
      <xdr:rowOff>184506</xdr:rowOff>
    </xdr:to>
    <xdr:grpSp>
      <xdr:nvGrpSpPr>
        <xdr:cNvPr id="21" name="Grupo 20"/>
        <xdr:cNvGrpSpPr/>
      </xdr:nvGrpSpPr>
      <xdr:grpSpPr>
        <a:xfrm>
          <a:off x="9936343" y="27322031"/>
          <a:ext cx="5340025" cy="3675850"/>
          <a:chOff x="24745644" y="28043231"/>
          <a:chExt cx="5001898" cy="3871122"/>
        </a:xfrm>
      </xdr:grpSpPr>
      <xdr:graphicFrame macro="">
        <xdr:nvGraphicFramePr>
          <xdr:cNvPr id="11" name="Gráfico 10"/>
          <xdr:cNvGraphicFramePr/>
        </xdr:nvGraphicFramePr>
        <xdr:xfrm>
          <a:off x="24745644" y="28043231"/>
          <a:ext cx="5001898" cy="387112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grpSp>
        <xdr:nvGrpSpPr>
          <xdr:cNvPr id="118" name="Grupo 117"/>
          <xdr:cNvGrpSpPr/>
        </xdr:nvGrpSpPr>
        <xdr:grpSpPr>
          <a:xfrm>
            <a:off x="25356991" y="28505193"/>
            <a:ext cx="4172512" cy="2804031"/>
            <a:chOff x="19383366" y="25882668"/>
            <a:chExt cx="4320849" cy="1854854"/>
          </a:xfrm>
        </xdr:grpSpPr>
        <xdr:cxnSp macro="">
          <xdr:nvCxnSpPr>
            <xdr:cNvPr id="119" name="Conector recto 118"/>
            <xdr:cNvCxnSpPr/>
          </xdr:nvCxnSpPr>
          <xdr:spPr>
            <a:xfrm>
              <a:off x="20755686" y="25888305"/>
              <a:ext cx="23526" cy="1843580"/>
            </a:xfrm>
            <a:prstGeom prst="line">
              <a:avLst/>
            </a:prstGeom>
            <a:ln w="12700">
              <a:solidFill>
                <a:srgbClr val="00206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0" name="Conector recto 119"/>
            <xdr:cNvCxnSpPr/>
          </xdr:nvCxnSpPr>
          <xdr:spPr>
            <a:xfrm>
              <a:off x="19383366" y="26508463"/>
              <a:ext cx="4297324" cy="5638"/>
            </a:xfrm>
            <a:prstGeom prst="line">
              <a:avLst/>
            </a:prstGeom>
            <a:ln w="12700">
              <a:solidFill>
                <a:srgbClr val="00206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1" name="Conector recto 120"/>
            <xdr:cNvCxnSpPr/>
          </xdr:nvCxnSpPr>
          <xdr:spPr>
            <a:xfrm>
              <a:off x="22277003" y="25882668"/>
              <a:ext cx="7842" cy="1854854"/>
            </a:xfrm>
            <a:prstGeom prst="line">
              <a:avLst/>
            </a:prstGeom>
            <a:ln w="12700">
              <a:solidFill>
                <a:srgbClr val="00206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2" name="Conector recto 121"/>
            <xdr:cNvCxnSpPr/>
          </xdr:nvCxnSpPr>
          <xdr:spPr>
            <a:xfrm>
              <a:off x="19396854" y="27138082"/>
              <a:ext cx="4307361" cy="6605"/>
            </a:xfrm>
            <a:prstGeom prst="line">
              <a:avLst/>
            </a:prstGeom>
            <a:ln w="12700">
              <a:solidFill>
                <a:srgbClr val="00206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02" name="CuadroTexto 101"/>
          <xdr:cNvSpPr txBox="1"/>
        </xdr:nvSpPr>
        <xdr:spPr>
          <a:xfrm>
            <a:off x="26896115" y="30147844"/>
            <a:ext cx="433708" cy="2515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s-CO" sz="1000" b="0" i="0" u="none" strike="noStrike" kern="1200" cap="none" spc="2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FULL</a:t>
            </a:r>
          </a:p>
        </xdr:txBody>
      </xdr:sp>
      <xdr:sp macro="" textlink="">
        <xdr:nvSpPr>
          <xdr:cNvPr id="72" name="CuadroTexto 71"/>
          <xdr:cNvSpPr txBox="1"/>
        </xdr:nvSpPr>
        <xdr:spPr>
          <a:xfrm>
            <a:off x="26788449" y="28470700"/>
            <a:ext cx="389145" cy="2515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s-CO" sz="1000" b="0" i="0" u="none" strike="noStrike" kern="1200" cap="none" spc="2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ITM</a:t>
            </a:r>
          </a:p>
        </xdr:txBody>
      </xdr:sp>
    </xdr:grpSp>
    <xdr:clientData/>
  </xdr:twoCellAnchor>
  <xdr:twoCellAnchor>
    <xdr:from>
      <xdr:col>37</xdr:col>
      <xdr:colOff>160388</xdr:colOff>
      <xdr:row>120</xdr:row>
      <xdr:rowOff>95618</xdr:rowOff>
    </xdr:from>
    <xdr:to>
      <xdr:col>37</xdr:col>
      <xdr:colOff>537104</xdr:colOff>
      <xdr:row>120</xdr:row>
      <xdr:rowOff>311521</xdr:rowOff>
    </xdr:to>
    <xdr:sp macro="" textlink="">
      <xdr:nvSpPr>
        <xdr:cNvPr id="160" name="CuadroTexto 159"/>
        <xdr:cNvSpPr txBox="1"/>
      </xdr:nvSpPr>
      <xdr:spPr>
        <a:xfrm>
          <a:off x="12352388" y="31857163"/>
          <a:ext cx="376716" cy="2159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O" sz="1000" b="0" i="0" u="none" strike="noStrike" kern="1200" cap="none" spc="2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ITM</a:t>
          </a:r>
        </a:p>
      </xdr:txBody>
    </xdr:sp>
    <xdr:clientData/>
  </xdr:twoCellAnchor>
  <xdr:twoCellAnchor>
    <xdr:from>
      <xdr:col>36</xdr:col>
      <xdr:colOff>672587</xdr:colOff>
      <xdr:row>124</xdr:row>
      <xdr:rowOff>169743</xdr:rowOff>
    </xdr:from>
    <xdr:to>
      <xdr:col>37</xdr:col>
      <xdr:colOff>361636</xdr:colOff>
      <xdr:row>126</xdr:row>
      <xdr:rowOff>4646</xdr:rowOff>
    </xdr:to>
    <xdr:sp macro="" textlink="">
      <xdr:nvSpPr>
        <xdr:cNvPr id="161" name="CuadroTexto 160"/>
        <xdr:cNvSpPr txBox="1"/>
      </xdr:nvSpPr>
      <xdr:spPr>
        <a:xfrm>
          <a:off x="12102587" y="33039652"/>
          <a:ext cx="451049" cy="2159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CO" sz="1000" b="0" i="0" u="none" strike="noStrike" kern="1200" cap="none" spc="2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FULL</a:t>
          </a:r>
        </a:p>
      </xdr:txBody>
    </xdr:sp>
    <xdr:clientData/>
  </xdr:twoCellAnchor>
  <xdr:twoCellAnchor>
    <xdr:from>
      <xdr:col>33</xdr:col>
      <xdr:colOff>512883</xdr:colOff>
      <xdr:row>155</xdr:row>
      <xdr:rowOff>302695</xdr:rowOff>
    </xdr:from>
    <xdr:to>
      <xdr:col>40</xdr:col>
      <xdr:colOff>744682</xdr:colOff>
      <xdr:row>172</xdr:row>
      <xdr:rowOff>21980</xdr:rowOff>
    </xdr:to>
    <xdr:grpSp>
      <xdr:nvGrpSpPr>
        <xdr:cNvPr id="12" name="11 Grupo"/>
        <xdr:cNvGrpSpPr/>
      </xdr:nvGrpSpPr>
      <xdr:grpSpPr>
        <a:xfrm>
          <a:off x="9895008" y="39888595"/>
          <a:ext cx="5346724" cy="3910285"/>
          <a:chOff x="9882021" y="39147377"/>
          <a:chExt cx="5108864" cy="3927603"/>
        </a:xfrm>
      </xdr:grpSpPr>
      <xdr:graphicFrame macro="">
        <xdr:nvGraphicFramePr>
          <xdr:cNvPr id="3" name="Gráfico 2"/>
          <xdr:cNvGraphicFramePr/>
        </xdr:nvGraphicFramePr>
        <xdr:xfrm>
          <a:off x="9882021" y="39147377"/>
          <a:ext cx="5108864" cy="392760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pSp>
        <xdr:nvGrpSpPr>
          <xdr:cNvPr id="9" name="8 Grupo"/>
          <xdr:cNvGrpSpPr/>
        </xdr:nvGrpSpPr>
        <xdr:grpSpPr>
          <a:xfrm>
            <a:off x="10442864" y="39616883"/>
            <a:ext cx="4310895" cy="2899253"/>
            <a:chOff x="10442864" y="39616883"/>
            <a:chExt cx="4310895" cy="2899253"/>
          </a:xfrm>
        </xdr:grpSpPr>
        <xdr:cxnSp macro="">
          <xdr:nvCxnSpPr>
            <xdr:cNvPr id="67" name="Conector recto 62"/>
            <xdr:cNvCxnSpPr/>
          </xdr:nvCxnSpPr>
          <xdr:spPr>
            <a:xfrm>
              <a:off x="11507932" y="39633992"/>
              <a:ext cx="7327" cy="2882144"/>
            </a:xfrm>
            <a:prstGeom prst="line">
              <a:avLst/>
            </a:prstGeom>
            <a:ln w="12700">
              <a:solidFill>
                <a:srgbClr val="00206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8" name="Conector recto 63"/>
            <xdr:cNvCxnSpPr/>
          </xdr:nvCxnSpPr>
          <xdr:spPr>
            <a:xfrm flipV="1">
              <a:off x="10442864" y="40585158"/>
              <a:ext cx="4310895" cy="25978"/>
            </a:xfrm>
            <a:prstGeom prst="line">
              <a:avLst/>
            </a:prstGeom>
            <a:ln w="12700">
              <a:solidFill>
                <a:srgbClr val="00206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9" name="Conector recto 64"/>
            <xdr:cNvCxnSpPr/>
          </xdr:nvCxnSpPr>
          <xdr:spPr>
            <a:xfrm>
              <a:off x="13172711" y="39616883"/>
              <a:ext cx="20413" cy="2889928"/>
            </a:xfrm>
            <a:prstGeom prst="line">
              <a:avLst/>
            </a:prstGeom>
            <a:ln w="12700">
              <a:solidFill>
                <a:srgbClr val="00206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0" name="Conector recto 65"/>
            <xdr:cNvCxnSpPr/>
          </xdr:nvCxnSpPr>
          <xdr:spPr>
            <a:xfrm>
              <a:off x="10460182" y="41563636"/>
              <a:ext cx="4286250" cy="17985"/>
            </a:xfrm>
            <a:prstGeom prst="line">
              <a:avLst/>
            </a:prstGeom>
            <a:ln w="12700">
              <a:solidFill>
                <a:srgbClr val="002060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71" name="CuadroTexto 80"/>
            <xdr:cNvSpPr txBox="1"/>
          </xdr:nvSpPr>
          <xdr:spPr>
            <a:xfrm>
              <a:off x="12285343" y="39891023"/>
              <a:ext cx="419730" cy="2398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s-CO" sz="1000">
                  <a:latin typeface="Times New Roman" panose="02020603050405020304" pitchFamily="18" charset="0"/>
                  <a:cs typeface="Times New Roman" panose="02020603050405020304" pitchFamily="18" charset="0"/>
                </a:rPr>
                <a:t>ITM</a:t>
              </a:r>
            </a:p>
          </xdr:txBody>
        </xdr:sp>
        <xdr:sp macro="" textlink="">
          <xdr:nvSpPr>
            <xdr:cNvPr id="74" name="CuadroTexto 81"/>
            <xdr:cNvSpPr txBox="1"/>
          </xdr:nvSpPr>
          <xdr:spPr>
            <a:xfrm>
              <a:off x="11856852" y="41176203"/>
              <a:ext cx="505267" cy="2398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s-CO" sz="1000">
                  <a:latin typeface="Times New Roman" panose="02020603050405020304" pitchFamily="18" charset="0"/>
                  <a:cs typeface="Times New Roman" panose="02020603050405020304" pitchFamily="18" charset="0"/>
                </a:rPr>
                <a:t>FULL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68"/>
  <sheetViews>
    <sheetView tabSelected="1" topLeftCell="AB148" zoomScaleNormal="100" workbookViewId="0">
      <selection activeCell="AR165" sqref="AR165"/>
    </sheetView>
  </sheetViews>
  <sheetFormatPr baseColWidth="10" defaultRowHeight="15" x14ac:dyDescent="0.25"/>
  <cols>
    <col min="1" max="2" width="2.42578125" hidden="1" customWidth="1"/>
    <col min="3" max="3" width="20.140625" hidden="1" customWidth="1"/>
    <col min="4" max="4" width="23.85546875" hidden="1" customWidth="1"/>
    <col min="5" max="7" width="0" hidden="1" customWidth="1"/>
    <col min="8" max="8" width="7.28515625" style="15" hidden="1" customWidth="1"/>
    <col min="9" max="9" width="15.140625" style="24" hidden="1" customWidth="1"/>
    <col min="10" max="10" width="8.5703125" hidden="1" customWidth="1"/>
    <col min="11" max="11" width="8.5703125" style="3" hidden="1" customWidth="1"/>
    <col min="12" max="12" width="8.5703125" hidden="1" customWidth="1"/>
    <col min="13" max="13" width="0" hidden="1" customWidth="1"/>
    <col min="14" max="16" width="11.42578125" hidden="1" customWidth="1"/>
    <col min="17" max="18" width="2.5703125" customWidth="1"/>
    <col min="22" max="22" width="2.7109375" customWidth="1"/>
    <col min="23" max="24" width="7.140625" customWidth="1"/>
    <col min="25" max="25" width="11.42578125" customWidth="1"/>
    <col min="26" max="26" width="2.7109375" customWidth="1"/>
    <col min="30" max="30" width="2.85546875" customWidth="1"/>
    <col min="31" max="33" width="11" customWidth="1"/>
    <col min="34" max="34" width="8.140625" customWidth="1"/>
  </cols>
  <sheetData>
    <row r="1" spans="3:28" ht="15.75" thickBot="1" x14ac:dyDescent="0.3"/>
    <row r="2" spans="3:28" x14ac:dyDescent="0.25">
      <c r="C2" s="2" t="s">
        <v>59</v>
      </c>
      <c r="D2" s="82"/>
      <c r="E2" s="82" t="s">
        <v>0</v>
      </c>
      <c r="F2" s="82" t="s">
        <v>1</v>
      </c>
      <c r="G2" s="83" t="s">
        <v>2</v>
      </c>
      <c r="H2" s="124" t="s">
        <v>0</v>
      </c>
      <c r="I2" s="125"/>
      <c r="J2" s="125"/>
      <c r="K2" s="84" t="s">
        <v>21</v>
      </c>
      <c r="L2" s="84" t="s">
        <v>22</v>
      </c>
      <c r="M2" s="85" t="s">
        <v>23</v>
      </c>
      <c r="O2" s="118" t="s">
        <v>24</v>
      </c>
      <c r="P2" s="118"/>
      <c r="Q2" s="4"/>
      <c r="S2" s="119" t="s">
        <v>1</v>
      </c>
      <c r="T2" s="120"/>
      <c r="U2" s="120"/>
      <c r="V2" s="34" t="s">
        <v>21</v>
      </c>
      <c r="W2" s="34" t="s">
        <v>22</v>
      </c>
      <c r="X2" s="35" t="s">
        <v>23</v>
      </c>
      <c r="AA2" s="118" t="s">
        <v>24</v>
      </c>
      <c r="AB2" s="118"/>
    </row>
    <row r="3" spans="3:28" ht="24.75" customHeight="1" x14ac:dyDescent="0.25">
      <c r="C3" s="135" t="s">
        <v>41</v>
      </c>
      <c r="D3" s="86" t="s">
        <v>46</v>
      </c>
      <c r="E3" s="87">
        <v>4</v>
      </c>
      <c r="F3" s="87">
        <v>5</v>
      </c>
      <c r="G3" s="88">
        <f>+E3+F3</f>
        <v>9</v>
      </c>
      <c r="H3" s="110">
        <f>+E3+E4+E5+E6+E7</f>
        <v>29</v>
      </c>
      <c r="I3" s="122">
        <v>100</v>
      </c>
      <c r="J3" s="122">
        <f>+I3/H3</f>
        <v>3.4482758620689653</v>
      </c>
      <c r="K3" s="89">
        <f>+J3</f>
        <v>3.4482758620689653</v>
      </c>
      <c r="L3" s="90">
        <f t="shared" ref="L3:L15" si="0">+(K3/3)*2</f>
        <v>2.2988505747126435</v>
      </c>
      <c r="M3" s="91">
        <f>+K3/3</f>
        <v>1.1494252873563218</v>
      </c>
      <c r="O3">
        <f>+K3</f>
        <v>3.4482758620689653</v>
      </c>
      <c r="P3">
        <f>+O3*E3</f>
        <v>13.793103448275861</v>
      </c>
      <c r="S3" s="113">
        <f>+F3+F4+F5+F6+F7</f>
        <v>23</v>
      </c>
      <c r="T3" s="112">
        <v>100</v>
      </c>
      <c r="U3" s="112">
        <f>+T3/S3</f>
        <v>4.3478260869565215</v>
      </c>
      <c r="V3" s="42">
        <f>+U3</f>
        <v>4.3478260869565215</v>
      </c>
      <c r="W3" s="43">
        <f t="shared" ref="W3:W15" si="1">+(V3/3)*2</f>
        <v>2.8985507246376812</v>
      </c>
      <c r="X3" s="44">
        <f>+V3/3</f>
        <v>1.4492753623188406</v>
      </c>
      <c r="AA3">
        <f t="shared" ref="AA3:AA15" si="2">+V3</f>
        <v>4.3478260869565215</v>
      </c>
      <c r="AB3">
        <f t="shared" ref="AB3:AB15" si="3">+AA3*F3</f>
        <v>21.739130434782609</v>
      </c>
    </row>
    <row r="4" spans="3:28" ht="24.75" customHeight="1" x14ac:dyDescent="0.25">
      <c r="C4" s="135"/>
      <c r="D4" s="86" t="s">
        <v>47</v>
      </c>
      <c r="E4" s="92">
        <v>5</v>
      </c>
      <c r="F4" s="87">
        <v>5</v>
      </c>
      <c r="G4" s="88">
        <f t="shared" ref="G4:G15" si="4">+E4+F4</f>
        <v>10</v>
      </c>
      <c r="H4" s="110"/>
      <c r="I4" s="122"/>
      <c r="J4" s="122"/>
      <c r="K4" s="89">
        <f>+J3</f>
        <v>3.4482758620689653</v>
      </c>
      <c r="L4" s="90">
        <f t="shared" si="0"/>
        <v>2.2988505747126435</v>
      </c>
      <c r="M4" s="91">
        <f>+K4/3</f>
        <v>1.1494252873563218</v>
      </c>
      <c r="O4">
        <f t="shared" ref="O4:O15" si="5">+K4</f>
        <v>3.4482758620689653</v>
      </c>
      <c r="P4">
        <f t="shared" ref="P4:P15" si="6">+O4*E4</f>
        <v>17.241379310344826</v>
      </c>
      <c r="S4" s="113"/>
      <c r="T4" s="112"/>
      <c r="U4" s="112"/>
      <c r="V4" s="42">
        <f>+U3</f>
        <v>4.3478260869565215</v>
      </c>
      <c r="W4" s="43">
        <f t="shared" si="1"/>
        <v>2.8985507246376812</v>
      </c>
      <c r="X4" s="44">
        <f>+V4/3</f>
        <v>1.4492753623188406</v>
      </c>
      <c r="AA4">
        <f t="shared" si="2"/>
        <v>4.3478260869565215</v>
      </c>
      <c r="AB4">
        <f t="shared" si="3"/>
        <v>21.739130434782609</v>
      </c>
    </row>
    <row r="5" spans="3:28" ht="24.75" customHeight="1" x14ac:dyDescent="0.25">
      <c r="C5" s="135"/>
      <c r="D5" s="86" t="s">
        <v>48</v>
      </c>
      <c r="E5" s="92">
        <v>4</v>
      </c>
      <c r="F5" s="92">
        <v>4</v>
      </c>
      <c r="G5" s="88">
        <f t="shared" si="4"/>
        <v>8</v>
      </c>
      <c r="H5" s="110"/>
      <c r="I5" s="122"/>
      <c r="J5" s="122"/>
      <c r="K5" s="89">
        <f>+J3</f>
        <v>3.4482758620689653</v>
      </c>
      <c r="L5" s="90">
        <f t="shared" si="0"/>
        <v>2.2988505747126435</v>
      </c>
      <c r="M5" s="91">
        <f>+K5/3</f>
        <v>1.1494252873563218</v>
      </c>
      <c r="O5">
        <f t="shared" si="5"/>
        <v>3.4482758620689653</v>
      </c>
      <c r="P5">
        <f t="shared" si="6"/>
        <v>13.793103448275861</v>
      </c>
      <c r="S5" s="113"/>
      <c r="T5" s="112"/>
      <c r="U5" s="112"/>
      <c r="V5" s="42">
        <f>+U3</f>
        <v>4.3478260869565215</v>
      </c>
      <c r="W5" s="43">
        <f t="shared" si="1"/>
        <v>2.8985507246376812</v>
      </c>
      <c r="X5" s="44">
        <f>+V5/3</f>
        <v>1.4492753623188406</v>
      </c>
      <c r="AA5">
        <f t="shared" si="2"/>
        <v>4.3478260869565215</v>
      </c>
      <c r="AB5">
        <f t="shared" si="3"/>
        <v>17.391304347826086</v>
      </c>
    </row>
    <row r="6" spans="3:28" ht="24.75" customHeight="1" x14ac:dyDescent="0.25">
      <c r="C6" s="135"/>
      <c r="D6" s="86" t="s">
        <v>49</v>
      </c>
      <c r="E6" s="92">
        <v>7</v>
      </c>
      <c r="F6" s="92">
        <v>6</v>
      </c>
      <c r="G6" s="88">
        <f t="shared" si="4"/>
        <v>13</v>
      </c>
      <c r="H6" s="110"/>
      <c r="I6" s="122"/>
      <c r="J6" s="122"/>
      <c r="K6" s="89">
        <f>+J3</f>
        <v>3.4482758620689653</v>
      </c>
      <c r="L6" s="90">
        <f t="shared" si="0"/>
        <v>2.2988505747126435</v>
      </c>
      <c r="M6" s="91">
        <f>+K6/3</f>
        <v>1.1494252873563218</v>
      </c>
      <c r="O6">
        <f t="shared" si="5"/>
        <v>3.4482758620689653</v>
      </c>
      <c r="P6">
        <f t="shared" si="6"/>
        <v>24.137931034482758</v>
      </c>
      <c r="S6" s="113"/>
      <c r="T6" s="112"/>
      <c r="U6" s="112"/>
      <c r="V6" s="42">
        <f>+U3</f>
        <v>4.3478260869565215</v>
      </c>
      <c r="W6" s="43">
        <f t="shared" si="1"/>
        <v>2.8985507246376812</v>
      </c>
      <c r="X6" s="44">
        <f>+V6/3</f>
        <v>1.4492753623188406</v>
      </c>
      <c r="AA6">
        <f t="shared" si="2"/>
        <v>4.3478260869565215</v>
      </c>
      <c r="AB6">
        <f t="shared" si="3"/>
        <v>26.086956521739129</v>
      </c>
    </row>
    <row r="7" spans="3:28" ht="24.75" customHeight="1" x14ac:dyDescent="0.25">
      <c r="C7" s="135"/>
      <c r="D7" s="86" t="s">
        <v>50</v>
      </c>
      <c r="E7" s="92">
        <v>9</v>
      </c>
      <c r="F7" s="87">
        <v>3</v>
      </c>
      <c r="G7" s="88">
        <f t="shared" si="4"/>
        <v>12</v>
      </c>
      <c r="H7" s="110"/>
      <c r="I7" s="122"/>
      <c r="J7" s="122"/>
      <c r="K7" s="89">
        <f>+J3</f>
        <v>3.4482758620689653</v>
      </c>
      <c r="L7" s="90">
        <f t="shared" si="0"/>
        <v>2.2988505747126435</v>
      </c>
      <c r="M7" s="91">
        <f>+K7/3</f>
        <v>1.1494252873563218</v>
      </c>
      <c r="O7">
        <f t="shared" si="5"/>
        <v>3.4482758620689653</v>
      </c>
      <c r="P7">
        <f t="shared" si="6"/>
        <v>31.034482758620687</v>
      </c>
      <c r="S7" s="113"/>
      <c r="T7" s="112"/>
      <c r="U7" s="112"/>
      <c r="V7" s="42">
        <f>+U3</f>
        <v>4.3478260869565215</v>
      </c>
      <c r="W7" s="43">
        <f t="shared" si="1"/>
        <v>2.8985507246376812</v>
      </c>
      <c r="X7" s="44">
        <f>+V7/3</f>
        <v>1.4492753623188406</v>
      </c>
      <c r="AA7">
        <f t="shared" si="2"/>
        <v>4.3478260869565215</v>
      </c>
      <c r="AB7">
        <f t="shared" si="3"/>
        <v>13.043478260869565</v>
      </c>
    </row>
    <row r="8" spans="3:28" ht="24.75" customHeight="1" x14ac:dyDescent="0.25">
      <c r="C8" s="135" t="s">
        <v>42</v>
      </c>
      <c r="D8" s="86" t="s">
        <v>51</v>
      </c>
      <c r="E8" s="92">
        <v>26</v>
      </c>
      <c r="F8" s="87">
        <v>10</v>
      </c>
      <c r="G8" s="88">
        <f t="shared" si="4"/>
        <v>36</v>
      </c>
      <c r="H8" s="100">
        <f>+E8</f>
        <v>26</v>
      </c>
      <c r="I8" s="122">
        <v>100</v>
      </c>
      <c r="J8" s="86">
        <f>+I8/H8</f>
        <v>3.8461538461538463</v>
      </c>
      <c r="K8" s="89">
        <f t="shared" ref="K8:K13" si="7">+J8</f>
        <v>3.8461538461538463</v>
      </c>
      <c r="L8" s="90">
        <f t="shared" si="0"/>
        <v>2.5641025641025643</v>
      </c>
      <c r="M8" s="91">
        <f t="shared" ref="M8:M15" si="8">+K8/3</f>
        <v>1.2820512820512822</v>
      </c>
      <c r="O8">
        <f t="shared" si="5"/>
        <v>3.8461538461538463</v>
      </c>
      <c r="P8">
        <f t="shared" si="6"/>
        <v>100</v>
      </c>
      <c r="S8" s="97">
        <v>10</v>
      </c>
      <c r="T8" s="112">
        <v>100</v>
      </c>
      <c r="U8" s="101">
        <f>+T8/S8</f>
        <v>10</v>
      </c>
      <c r="V8" s="42">
        <f t="shared" ref="V8:V13" si="9">+U8</f>
        <v>10</v>
      </c>
      <c r="W8" s="43">
        <f t="shared" si="1"/>
        <v>6.666666666666667</v>
      </c>
      <c r="X8" s="44">
        <f t="shared" ref="X8:X15" si="10">+V8/3</f>
        <v>3.3333333333333335</v>
      </c>
      <c r="AA8">
        <f t="shared" si="2"/>
        <v>10</v>
      </c>
      <c r="AB8">
        <f t="shared" si="3"/>
        <v>100</v>
      </c>
    </row>
    <row r="9" spans="3:28" ht="24.75" customHeight="1" x14ac:dyDescent="0.25">
      <c r="C9" s="135"/>
      <c r="D9" s="86" t="s">
        <v>53</v>
      </c>
      <c r="E9" s="92">
        <v>16</v>
      </c>
      <c r="F9" s="87">
        <v>6</v>
      </c>
      <c r="G9" s="88">
        <f t="shared" si="4"/>
        <v>22</v>
      </c>
      <c r="H9" s="100">
        <v>16</v>
      </c>
      <c r="I9" s="122"/>
      <c r="J9" s="86">
        <f>+I8/H9</f>
        <v>6.25</v>
      </c>
      <c r="K9" s="89">
        <f t="shared" si="7"/>
        <v>6.25</v>
      </c>
      <c r="L9" s="90">
        <f t="shared" si="0"/>
        <v>4.166666666666667</v>
      </c>
      <c r="M9" s="91">
        <f t="shared" si="8"/>
        <v>2.0833333333333335</v>
      </c>
      <c r="O9">
        <f t="shared" si="5"/>
        <v>6.25</v>
      </c>
      <c r="P9">
        <f t="shared" si="6"/>
        <v>100</v>
      </c>
      <c r="S9" s="97">
        <v>6</v>
      </c>
      <c r="T9" s="112"/>
      <c r="U9" s="101">
        <f>+T8/S9</f>
        <v>16.666666666666668</v>
      </c>
      <c r="V9" s="42">
        <f t="shared" si="9"/>
        <v>16.666666666666668</v>
      </c>
      <c r="W9" s="43">
        <f t="shared" si="1"/>
        <v>11.111111111111112</v>
      </c>
      <c r="X9" s="44">
        <f>+V9/3</f>
        <v>5.5555555555555562</v>
      </c>
      <c r="AA9">
        <f>+U9</f>
        <v>16.666666666666668</v>
      </c>
      <c r="AB9">
        <f t="shared" si="3"/>
        <v>100</v>
      </c>
    </row>
    <row r="10" spans="3:28" ht="24.75" customHeight="1" x14ac:dyDescent="0.25">
      <c r="C10" s="135"/>
      <c r="D10" s="86" t="s">
        <v>52</v>
      </c>
      <c r="E10" s="92">
        <v>2</v>
      </c>
      <c r="F10" s="87">
        <v>2</v>
      </c>
      <c r="G10" s="88">
        <f t="shared" si="4"/>
        <v>4</v>
      </c>
      <c r="H10" s="100">
        <v>2</v>
      </c>
      <c r="I10" s="122"/>
      <c r="J10" s="86">
        <f>+I8/H10</f>
        <v>50</v>
      </c>
      <c r="K10" s="89">
        <f t="shared" si="7"/>
        <v>50</v>
      </c>
      <c r="L10" s="90">
        <f t="shared" si="0"/>
        <v>33.333333333333336</v>
      </c>
      <c r="M10" s="91">
        <f t="shared" si="8"/>
        <v>16.666666666666668</v>
      </c>
      <c r="O10">
        <f t="shared" si="5"/>
        <v>50</v>
      </c>
      <c r="P10">
        <f t="shared" si="6"/>
        <v>100</v>
      </c>
      <c r="S10" s="97">
        <v>2</v>
      </c>
      <c r="T10" s="112"/>
      <c r="U10" s="101">
        <f>+T8/S10</f>
        <v>50</v>
      </c>
      <c r="V10" s="42">
        <f t="shared" si="9"/>
        <v>50</v>
      </c>
      <c r="W10" s="43">
        <f t="shared" si="1"/>
        <v>33.333333333333336</v>
      </c>
      <c r="X10" s="44">
        <f t="shared" si="10"/>
        <v>16.666666666666668</v>
      </c>
      <c r="AA10">
        <f>+U10</f>
        <v>50</v>
      </c>
      <c r="AB10">
        <f t="shared" si="3"/>
        <v>100</v>
      </c>
    </row>
    <row r="11" spans="3:28" ht="24.75" customHeight="1" x14ac:dyDescent="0.25">
      <c r="C11" s="81" t="s">
        <v>43</v>
      </c>
      <c r="D11" s="86" t="s">
        <v>54</v>
      </c>
      <c r="E11" s="92">
        <v>6</v>
      </c>
      <c r="F11" s="87">
        <v>6</v>
      </c>
      <c r="G11" s="88">
        <f t="shared" si="4"/>
        <v>12</v>
      </c>
      <c r="H11" s="93">
        <f>+E11</f>
        <v>6</v>
      </c>
      <c r="I11" s="92">
        <v>100</v>
      </c>
      <c r="J11" s="92">
        <f>+I11/H11</f>
        <v>16.666666666666668</v>
      </c>
      <c r="K11" s="89">
        <f t="shared" si="7"/>
        <v>16.666666666666668</v>
      </c>
      <c r="L11" s="90">
        <f t="shared" si="0"/>
        <v>11.111111111111112</v>
      </c>
      <c r="M11" s="91">
        <f t="shared" si="8"/>
        <v>5.5555555555555562</v>
      </c>
      <c r="O11">
        <f t="shared" si="5"/>
        <v>16.666666666666668</v>
      </c>
      <c r="P11">
        <f t="shared" si="6"/>
        <v>100</v>
      </c>
      <c r="S11" s="36">
        <f>+F11</f>
        <v>6</v>
      </c>
      <c r="T11" s="54">
        <v>100</v>
      </c>
      <c r="U11" s="54">
        <f>+T11/S11</f>
        <v>16.666666666666668</v>
      </c>
      <c r="V11" s="42">
        <f t="shared" si="9"/>
        <v>16.666666666666668</v>
      </c>
      <c r="W11" s="43">
        <f t="shared" si="1"/>
        <v>11.111111111111112</v>
      </c>
      <c r="X11" s="44">
        <f t="shared" si="10"/>
        <v>5.5555555555555562</v>
      </c>
      <c r="AA11">
        <f t="shared" si="2"/>
        <v>16.666666666666668</v>
      </c>
      <c r="AB11">
        <f t="shared" si="3"/>
        <v>100</v>
      </c>
    </row>
    <row r="12" spans="3:28" ht="24.75" customHeight="1" x14ac:dyDescent="0.25">
      <c r="C12" s="81" t="s">
        <v>44</v>
      </c>
      <c r="D12" s="86" t="s">
        <v>55</v>
      </c>
      <c r="E12" s="92">
        <v>13</v>
      </c>
      <c r="F12" s="87">
        <v>2</v>
      </c>
      <c r="G12" s="88">
        <f t="shared" si="4"/>
        <v>15</v>
      </c>
      <c r="H12" s="93">
        <f>+E12</f>
        <v>13</v>
      </c>
      <c r="I12" s="92">
        <v>100</v>
      </c>
      <c r="J12" s="92">
        <f>+I12/H12</f>
        <v>7.6923076923076925</v>
      </c>
      <c r="K12" s="89">
        <f t="shared" si="7"/>
        <v>7.6923076923076925</v>
      </c>
      <c r="L12" s="90">
        <f t="shared" si="0"/>
        <v>5.1282051282051286</v>
      </c>
      <c r="M12" s="91">
        <f t="shared" si="8"/>
        <v>2.5641025641025643</v>
      </c>
      <c r="O12">
        <f t="shared" si="5"/>
        <v>7.6923076923076925</v>
      </c>
      <c r="P12">
        <f t="shared" si="6"/>
        <v>100</v>
      </c>
      <c r="S12" s="36">
        <f>+F12</f>
        <v>2</v>
      </c>
      <c r="T12" s="54">
        <v>100</v>
      </c>
      <c r="U12" s="54">
        <f>+T12/S12</f>
        <v>50</v>
      </c>
      <c r="V12" s="42">
        <f t="shared" si="9"/>
        <v>50</v>
      </c>
      <c r="W12" s="43">
        <f t="shared" si="1"/>
        <v>33.333333333333336</v>
      </c>
      <c r="X12" s="44">
        <f t="shared" si="10"/>
        <v>16.666666666666668</v>
      </c>
      <c r="AA12">
        <f t="shared" si="2"/>
        <v>50</v>
      </c>
      <c r="AB12">
        <f t="shared" si="3"/>
        <v>100</v>
      </c>
    </row>
    <row r="13" spans="3:28" ht="24.75" customHeight="1" x14ac:dyDescent="0.25">
      <c r="C13" s="135" t="s">
        <v>45</v>
      </c>
      <c r="D13" s="86" t="s">
        <v>56</v>
      </c>
      <c r="E13" s="92">
        <v>38</v>
      </c>
      <c r="F13" s="87">
        <v>15</v>
      </c>
      <c r="G13" s="88">
        <f t="shared" si="4"/>
        <v>53</v>
      </c>
      <c r="H13" s="110">
        <f>+E13+E14+E15</f>
        <v>64</v>
      </c>
      <c r="I13" s="122">
        <v>100</v>
      </c>
      <c r="J13" s="126">
        <f>+I13/H13</f>
        <v>1.5625</v>
      </c>
      <c r="K13" s="89">
        <f t="shared" si="7"/>
        <v>1.5625</v>
      </c>
      <c r="L13" s="90">
        <f t="shared" si="0"/>
        <v>1.0416666666666667</v>
      </c>
      <c r="M13" s="91">
        <f t="shared" si="8"/>
        <v>0.52083333333333337</v>
      </c>
      <c r="O13">
        <f t="shared" si="5"/>
        <v>1.5625</v>
      </c>
      <c r="P13">
        <f t="shared" si="6"/>
        <v>59.375</v>
      </c>
      <c r="S13" s="113">
        <f>+F13+F14+F15</f>
        <v>27</v>
      </c>
      <c r="T13" s="112">
        <v>100</v>
      </c>
      <c r="U13" s="112">
        <f>+T13/S13</f>
        <v>3.7037037037037037</v>
      </c>
      <c r="V13" s="42">
        <f t="shared" si="9"/>
        <v>3.7037037037037037</v>
      </c>
      <c r="W13" s="43">
        <f t="shared" si="1"/>
        <v>2.4691358024691357</v>
      </c>
      <c r="X13" s="44">
        <f t="shared" si="10"/>
        <v>1.2345679012345678</v>
      </c>
      <c r="AA13">
        <f t="shared" si="2"/>
        <v>3.7037037037037037</v>
      </c>
      <c r="AB13">
        <f t="shared" si="3"/>
        <v>55.555555555555557</v>
      </c>
    </row>
    <row r="14" spans="3:28" ht="24.75" customHeight="1" x14ac:dyDescent="0.25">
      <c r="C14" s="135"/>
      <c r="D14" s="86" t="s">
        <v>57</v>
      </c>
      <c r="E14" s="92">
        <v>16</v>
      </c>
      <c r="F14" s="87">
        <v>6</v>
      </c>
      <c r="G14" s="88">
        <f t="shared" si="4"/>
        <v>22</v>
      </c>
      <c r="H14" s="110"/>
      <c r="I14" s="122"/>
      <c r="J14" s="127"/>
      <c r="K14" s="89">
        <f>+J13</f>
        <v>1.5625</v>
      </c>
      <c r="L14" s="90">
        <f t="shared" si="0"/>
        <v>1.0416666666666667</v>
      </c>
      <c r="M14" s="91">
        <f t="shared" si="8"/>
        <v>0.52083333333333337</v>
      </c>
      <c r="O14">
        <f t="shared" si="5"/>
        <v>1.5625</v>
      </c>
      <c r="P14">
        <f t="shared" si="6"/>
        <v>25</v>
      </c>
      <c r="S14" s="113"/>
      <c r="T14" s="112"/>
      <c r="U14" s="112"/>
      <c r="V14" s="42">
        <f>+U13</f>
        <v>3.7037037037037037</v>
      </c>
      <c r="W14" s="43">
        <f t="shared" si="1"/>
        <v>2.4691358024691357</v>
      </c>
      <c r="X14" s="44">
        <f t="shared" si="10"/>
        <v>1.2345679012345678</v>
      </c>
      <c r="AA14">
        <f t="shared" si="2"/>
        <v>3.7037037037037037</v>
      </c>
      <c r="AB14">
        <f t="shared" si="3"/>
        <v>22.222222222222221</v>
      </c>
    </row>
    <row r="15" spans="3:28" ht="24.75" customHeight="1" thickBot="1" x14ac:dyDescent="0.3">
      <c r="C15" s="135"/>
      <c r="D15" s="86" t="s">
        <v>58</v>
      </c>
      <c r="E15" s="92">
        <v>10</v>
      </c>
      <c r="F15" s="87">
        <v>6</v>
      </c>
      <c r="G15" s="88">
        <f t="shared" si="4"/>
        <v>16</v>
      </c>
      <c r="H15" s="111"/>
      <c r="I15" s="123"/>
      <c r="J15" s="128"/>
      <c r="K15" s="94">
        <f>+J13</f>
        <v>1.5625</v>
      </c>
      <c r="L15" s="95">
        <f t="shared" si="0"/>
        <v>1.0416666666666667</v>
      </c>
      <c r="M15" s="96">
        <f t="shared" si="8"/>
        <v>0.52083333333333337</v>
      </c>
      <c r="O15">
        <f t="shared" si="5"/>
        <v>1.5625</v>
      </c>
      <c r="P15">
        <f t="shared" si="6"/>
        <v>15.625</v>
      </c>
      <c r="S15" s="114"/>
      <c r="T15" s="115"/>
      <c r="U15" s="115"/>
      <c r="V15" s="45">
        <f>+U13</f>
        <v>3.7037037037037037</v>
      </c>
      <c r="W15" s="46">
        <f t="shared" si="1"/>
        <v>2.4691358024691357</v>
      </c>
      <c r="X15" s="47">
        <f t="shared" si="10"/>
        <v>1.2345679012345678</v>
      </c>
      <c r="AA15">
        <f t="shared" si="2"/>
        <v>3.7037037037037037</v>
      </c>
      <c r="AB15">
        <f t="shared" si="3"/>
        <v>22.222222222222221</v>
      </c>
    </row>
    <row r="16" spans="3:28" x14ac:dyDescent="0.25">
      <c r="E16">
        <f>SUM(E3:E15)</f>
        <v>156</v>
      </c>
      <c r="F16">
        <f>SUM(F3:F15)</f>
        <v>76</v>
      </c>
      <c r="G16" s="1">
        <f>+E16+F16</f>
        <v>232</v>
      </c>
      <c r="H16" s="16">
        <f>SUM(H3:H14)</f>
        <v>156</v>
      </c>
      <c r="J16" s="23"/>
      <c r="P16">
        <f>SUM(P3:P15)</f>
        <v>700</v>
      </c>
      <c r="S16">
        <f>SUM(S3:S15)</f>
        <v>76</v>
      </c>
      <c r="AB16">
        <f>SUM(AB3:AB15)</f>
        <v>699.99999999999989</v>
      </c>
    </row>
    <row r="18" spans="4:29" ht="15.75" thickBot="1" x14ac:dyDescent="0.3"/>
    <row r="19" spans="4:29" ht="15" customHeight="1" x14ac:dyDescent="0.25">
      <c r="D19" s="48" t="s">
        <v>19</v>
      </c>
      <c r="E19" s="49"/>
      <c r="F19" s="49"/>
      <c r="G19" s="49"/>
      <c r="N19" t="s">
        <v>0</v>
      </c>
      <c r="O19" t="s">
        <v>25</v>
      </c>
      <c r="R19" s="108" t="s">
        <v>39</v>
      </c>
      <c r="S19" s="116" t="s">
        <v>0</v>
      </c>
      <c r="T19" s="116"/>
      <c r="U19" s="116"/>
      <c r="V19" s="73"/>
      <c r="W19" s="73" t="s">
        <v>1</v>
      </c>
      <c r="X19" s="73" t="s">
        <v>25</v>
      </c>
      <c r="Y19" s="73"/>
      <c r="Z19" s="73"/>
      <c r="AA19" s="116" t="s">
        <v>1</v>
      </c>
      <c r="AB19" s="116"/>
      <c r="AC19" s="117"/>
    </row>
    <row r="20" spans="4:29" ht="15.75" thickBot="1" x14ac:dyDescent="0.3">
      <c r="D20" t="s">
        <v>0</v>
      </c>
      <c r="E20" t="s">
        <v>16</v>
      </c>
      <c r="F20" t="s">
        <v>17</v>
      </c>
      <c r="G20" t="s">
        <v>18</v>
      </c>
      <c r="I20" s="24" t="s">
        <v>1</v>
      </c>
      <c r="J20" t="s">
        <v>16</v>
      </c>
      <c r="K20" s="3" t="s">
        <v>17</v>
      </c>
      <c r="L20" t="s">
        <v>18</v>
      </c>
      <c r="N20" s="33" t="s">
        <v>23</v>
      </c>
      <c r="O20" s="33" t="s">
        <v>22</v>
      </c>
      <c r="P20" s="33" t="s">
        <v>21</v>
      </c>
      <c r="Q20" s="56"/>
      <c r="R20" s="109"/>
      <c r="S20" s="74" t="s">
        <v>36</v>
      </c>
      <c r="T20" s="74" t="s">
        <v>37</v>
      </c>
      <c r="U20" s="74" t="s">
        <v>38</v>
      </c>
      <c r="V20" s="75"/>
      <c r="W20" s="102" t="s">
        <v>23</v>
      </c>
      <c r="X20" s="76" t="s">
        <v>22</v>
      </c>
      <c r="Y20" s="76" t="s">
        <v>21</v>
      </c>
      <c r="Z20" s="75"/>
      <c r="AA20" s="74" t="s">
        <v>36</v>
      </c>
      <c r="AB20" s="74" t="s">
        <v>37</v>
      </c>
      <c r="AC20" s="77" t="s">
        <v>38</v>
      </c>
    </row>
    <row r="21" spans="4:29" ht="27" customHeight="1" x14ac:dyDescent="0.25">
      <c r="D21" s="6" t="s">
        <v>3</v>
      </c>
      <c r="E21" s="17">
        <v>0</v>
      </c>
      <c r="F21" s="17">
        <v>3</v>
      </c>
      <c r="G21" s="18">
        <v>1</v>
      </c>
      <c r="H21" s="15">
        <f t="shared" ref="H21:H33" si="11">+E21+F21+G21-E3</f>
        <v>0</v>
      </c>
      <c r="I21" s="25" t="s">
        <v>3</v>
      </c>
      <c r="J21" s="17">
        <v>3</v>
      </c>
      <c r="K21" s="17">
        <v>1</v>
      </c>
      <c r="L21" s="18">
        <v>1</v>
      </c>
      <c r="M21" s="15">
        <f t="shared" ref="M21:M33" si="12">+J21+K21+L21-F3</f>
        <v>0</v>
      </c>
      <c r="N21" s="2">
        <f t="shared" ref="N21:N33" si="13">+M3</f>
        <v>1.1494252873563218</v>
      </c>
      <c r="O21" s="2">
        <f t="shared" ref="O21:O33" si="14">+L3</f>
        <v>2.2988505747126435</v>
      </c>
      <c r="P21" s="2">
        <f t="shared" ref="P21:P33" si="15">+K3</f>
        <v>3.4482758620689653</v>
      </c>
      <c r="Q21" s="57"/>
      <c r="R21" s="60" t="s">
        <v>3</v>
      </c>
      <c r="S21" s="61">
        <f t="shared" ref="S21:S33" si="16">+E21*N21</f>
        <v>0</v>
      </c>
      <c r="T21" s="61">
        <f t="shared" ref="T21" si="17">+F21*O21</f>
        <v>6.8965517241379306</v>
      </c>
      <c r="U21" s="61">
        <f t="shared" ref="U21:U33" si="18">+G21*P21</f>
        <v>3.4482758620689653</v>
      </c>
      <c r="V21" s="62"/>
      <c r="W21" s="43">
        <f>+X3</f>
        <v>1.4492753623188406</v>
      </c>
      <c r="X21" s="104">
        <f t="shared" ref="X21:X33" si="19">+W3</f>
        <v>2.8985507246376812</v>
      </c>
      <c r="Y21" s="104">
        <f t="shared" ref="Y21:Y33" si="20">+V3</f>
        <v>4.3478260869565215</v>
      </c>
      <c r="Z21" s="62"/>
      <c r="AA21" s="61">
        <f t="shared" ref="AA21:AA33" si="21">+J21*W21</f>
        <v>4.3478260869565215</v>
      </c>
      <c r="AB21" s="61">
        <f t="shared" ref="AB21:AB33" si="22">+K21*X21</f>
        <v>2.8985507246376812</v>
      </c>
      <c r="AC21" s="63">
        <f t="shared" ref="AC21:AC33" si="23">+L21*Y21</f>
        <v>4.3478260869565215</v>
      </c>
    </row>
    <row r="22" spans="4:29" ht="27" customHeight="1" x14ac:dyDescent="0.25">
      <c r="D22" s="7" t="s">
        <v>4</v>
      </c>
      <c r="E22" s="13">
        <v>4</v>
      </c>
      <c r="F22" s="19">
        <v>1</v>
      </c>
      <c r="G22" s="20">
        <v>0</v>
      </c>
      <c r="H22" s="15">
        <f t="shared" si="11"/>
        <v>0</v>
      </c>
      <c r="I22" s="26" t="s">
        <v>4</v>
      </c>
      <c r="J22" s="13">
        <v>1</v>
      </c>
      <c r="K22" s="19">
        <v>0</v>
      </c>
      <c r="L22" s="20">
        <v>4</v>
      </c>
      <c r="M22" s="15">
        <f t="shared" si="12"/>
        <v>0</v>
      </c>
      <c r="N22" s="2">
        <f t="shared" si="13"/>
        <v>1.1494252873563218</v>
      </c>
      <c r="O22" s="2">
        <f t="shared" si="14"/>
        <v>2.2988505747126435</v>
      </c>
      <c r="P22" s="2">
        <f t="shared" si="15"/>
        <v>3.4482758620689653</v>
      </c>
      <c r="Q22" s="57"/>
      <c r="R22" s="64" t="s">
        <v>4</v>
      </c>
      <c r="S22" s="39">
        <f t="shared" si="16"/>
        <v>4.5977011494252871</v>
      </c>
      <c r="T22" s="39">
        <f t="shared" ref="T22:T33" si="24">+F22*O22</f>
        <v>2.2988505747126435</v>
      </c>
      <c r="U22" s="39">
        <f t="shared" si="18"/>
        <v>0</v>
      </c>
      <c r="V22" s="2"/>
      <c r="W22" s="43">
        <f>+X4</f>
        <v>1.4492753623188406</v>
      </c>
      <c r="X22" s="43">
        <f t="shared" si="19"/>
        <v>2.8985507246376812</v>
      </c>
      <c r="Y22" s="43">
        <f t="shared" si="20"/>
        <v>4.3478260869565215</v>
      </c>
      <c r="Z22" s="2"/>
      <c r="AA22" s="39">
        <f t="shared" si="21"/>
        <v>1.4492753623188406</v>
      </c>
      <c r="AB22" s="39">
        <f t="shared" si="22"/>
        <v>0</v>
      </c>
      <c r="AC22" s="65">
        <f t="shared" si="23"/>
        <v>17.391304347826086</v>
      </c>
    </row>
    <row r="23" spans="4:29" ht="27" customHeight="1" x14ac:dyDescent="0.25">
      <c r="D23" s="7" t="s">
        <v>5</v>
      </c>
      <c r="E23" s="13">
        <v>4</v>
      </c>
      <c r="F23" s="13">
        <v>0</v>
      </c>
      <c r="G23" s="20">
        <v>0</v>
      </c>
      <c r="H23" s="15">
        <f t="shared" si="11"/>
        <v>0</v>
      </c>
      <c r="I23" s="26" t="s">
        <v>5</v>
      </c>
      <c r="J23" s="13">
        <v>4</v>
      </c>
      <c r="K23" s="13">
        <v>0</v>
      </c>
      <c r="L23" s="20">
        <v>0</v>
      </c>
      <c r="M23" s="15">
        <f t="shared" si="12"/>
        <v>0</v>
      </c>
      <c r="N23" s="2">
        <f t="shared" si="13"/>
        <v>1.1494252873563218</v>
      </c>
      <c r="O23" s="2">
        <f t="shared" si="14"/>
        <v>2.2988505747126435</v>
      </c>
      <c r="P23" s="2">
        <f t="shared" si="15"/>
        <v>3.4482758620689653</v>
      </c>
      <c r="Q23" s="57"/>
      <c r="R23" s="64" t="s">
        <v>5</v>
      </c>
      <c r="S23" s="39">
        <f t="shared" si="16"/>
        <v>4.5977011494252871</v>
      </c>
      <c r="T23" s="39">
        <f t="shared" si="24"/>
        <v>0</v>
      </c>
      <c r="U23" s="39">
        <f t="shared" si="18"/>
        <v>0</v>
      </c>
      <c r="V23" s="2"/>
      <c r="W23" s="43">
        <f>+X5</f>
        <v>1.4492753623188406</v>
      </c>
      <c r="X23" s="43">
        <f t="shared" si="19"/>
        <v>2.8985507246376812</v>
      </c>
      <c r="Y23" s="43">
        <f t="shared" si="20"/>
        <v>4.3478260869565215</v>
      </c>
      <c r="Z23" s="2"/>
      <c r="AA23" s="39">
        <f t="shared" si="21"/>
        <v>5.7971014492753623</v>
      </c>
      <c r="AB23" s="39">
        <f t="shared" si="22"/>
        <v>0</v>
      </c>
      <c r="AC23" s="65">
        <f t="shared" si="23"/>
        <v>0</v>
      </c>
    </row>
    <row r="24" spans="4:29" ht="27" customHeight="1" x14ac:dyDescent="0.25">
      <c r="D24" s="7" t="s">
        <v>6</v>
      </c>
      <c r="E24" s="13">
        <v>1</v>
      </c>
      <c r="F24" s="13">
        <v>1</v>
      </c>
      <c r="G24" s="20">
        <v>5</v>
      </c>
      <c r="H24" s="15">
        <f t="shared" si="11"/>
        <v>0</v>
      </c>
      <c r="I24" s="26" t="s">
        <v>6</v>
      </c>
      <c r="J24" s="13">
        <v>0</v>
      </c>
      <c r="K24" s="13">
        <v>0</v>
      </c>
      <c r="L24" s="20">
        <v>6</v>
      </c>
      <c r="M24" s="15">
        <f t="shared" si="12"/>
        <v>0</v>
      </c>
      <c r="N24" s="2">
        <f t="shared" si="13"/>
        <v>1.1494252873563218</v>
      </c>
      <c r="O24" s="2">
        <f t="shared" si="14"/>
        <v>2.2988505747126435</v>
      </c>
      <c r="P24" s="2">
        <f t="shared" si="15"/>
        <v>3.4482758620689653</v>
      </c>
      <c r="Q24" s="57"/>
      <c r="R24" s="64" t="s">
        <v>6</v>
      </c>
      <c r="S24" s="39">
        <f t="shared" si="16"/>
        <v>1.1494252873563218</v>
      </c>
      <c r="T24" s="39">
        <f t="shared" si="24"/>
        <v>2.2988505747126435</v>
      </c>
      <c r="U24" s="39">
        <f t="shared" si="18"/>
        <v>17.241379310344826</v>
      </c>
      <c r="V24" s="2"/>
      <c r="W24" s="43">
        <f>+X6</f>
        <v>1.4492753623188406</v>
      </c>
      <c r="X24" s="43">
        <f t="shared" si="19"/>
        <v>2.8985507246376812</v>
      </c>
      <c r="Y24" s="43">
        <f t="shared" si="20"/>
        <v>4.3478260869565215</v>
      </c>
      <c r="Z24" s="2"/>
      <c r="AA24" s="39">
        <f t="shared" si="21"/>
        <v>0</v>
      </c>
      <c r="AB24" s="39">
        <f t="shared" si="22"/>
        <v>0</v>
      </c>
      <c r="AC24" s="65">
        <f t="shared" si="23"/>
        <v>26.086956521739129</v>
      </c>
    </row>
    <row r="25" spans="4:29" ht="27" customHeight="1" thickBot="1" x14ac:dyDescent="0.3">
      <c r="D25" s="7" t="s">
        <v>7</v>
      </c>
      <c r="E25" s="13">
        <v>4</v>
      </c>
      <c r="F25" s="19">
        <v>3</v>
      </c>
      <c r="G25" s="20">
        <v>2</v>
      </c>
      <c r="H25" s="15">
        <f t="shared" si="11"/>
        <v>0</v>
      </c>
      <c r="I25" s="26" t="s">
        <v>7</v>
      </c>
      <c r="J25" s="13">
        <v>3</v>
      </c>
      <c r="K25" s="19">
        <v>0</v>
      </c>
      <c r="L25" s="20">
        <v>0</v>
      </c>
      <c r="M25" s="15">
        <f t="shared" si="12"/>
        <v>0</v>
      </c>
      <c r="N25" s="2">
        <f t="shared" si="13"/>
        <v>1.1494252873563218</v>
      </c>
      <c r="O25" s="2">
        <f t="shared" si="14"/>
        <v>2.2988505747126435</v>
      </c>
      <c r="P25" s="2">
        <f t="shared" si="15"/>
        <v>3.4482758620689653</v>
      </c>
      <c r="Q25" s="57"/>
      <c r="R25" s="66" t="s">
        <v>7</v>
      </c>
      <c r="S25" s="67">
        <f t="shared" si="16"/>
        <v>4.5977011494252871</v>
      </c>
      <c r="T25" s="67">
        <f t="shared" si="24"/>
        <v>6.8965517241379306</v>
      </c>
      <c r="U25" s="67">
        <f t="shared" si="18"/>
        <v>6.8965517241379306</v>
      </c>
      <c r="V25" s="37"/>
      <c r="W25" s="43">
        <f>+X7</f>
        <v>1.4492753623188406</v>
      </c>
      <c r="X25" s="46">
        <f t="shared" si="19"/>
        <v>2.8985507246376812</v>
      </c>
      <c r="Y25" s="46">
        <f t="shared" si="20"/>
        <v>4.3478260869565215</v>
      </c>
      <c r="Z25" s="37"/>
      <c r="AA25" s="67">
        <f t="shared" si="21"/>
        <v>4.3478260869565215</v>
      </c>
      <c r="AB25" s="67">
        <f t="shared" si="22"/>
        <v>0</v>
      </c>
      <c r="AC25" s="68">
        <f t="shared" si="23"/>
        <v>0</v>
      </c>
    </row>
    <row r="26" spans="4:29" ht="27" customHeight="1" x14ac:dyDescent="0.25">
      <c r="D26" s="8" t="s">
        <v>8</v>
      </c>
      <c r="E26" s="13">
        <v>18</v>
      </c>
      <c r="F26" s="19">
        <v>7</v>
      </c>
      <c r="G26" s="20">
        <v>1</v>
      </c>
      <c r="H26" s="15">
        <f t="shared" si="11"/>
        <v>0</v>
      </c>
      <c r="I26" s="27" t="s">
        <v>8</v>
      </c>
      <c r="J26" s="13">
        <v>7</v>
      </c>
      <c r="K26" s="19">
        <v>2</v>
      </c>
      <c r="L26" s="20">
        <v>1</v>
      </c>
      <c r="M26" s="15">
        <f t="shared" si="12"/>
        <v>0</v>
      </c>
      <c r="N26" s="2">
        <f>+M8</f>
        <v>1.2820512820512822</v>
      </c>
      <c r="O26" s="2">
        <f t="shared" si="14"/>
        <v>2.5641025641025643</v>
      </c>
      <c r="P26" s="2">
        <f t="shared" si="15"/>
        <v>3.8461538461538463</v>
      </c>
      <c r="Q26" s="57"/>
      <c r="R26" s="60" t="s">
        <v>8</v>
      </c>
      <c r="S26" s="61">
        <f t="shared" si="16"/>
        <v>23.07692307692308</v>
      </c>
      <c r="T26" s="61">
        <f t="shared" si="24"/>
        <v>17.948717948717949</v>
      </c>
      <c r="U26" s="61">
        <f t="shared" si="18"/>
        <v>3.8461538461538463</v>
      </c>
      <c r="V26" s="62"/>
      <c r="W26" s="43">
        <f t="shared" ref="W26:W33" si="25">+X8</f>
        <v>3.3333333333333335</v>
      </c>
      <c r="X26" s="104">
        <f t="shared" si="19"/>
        <v>6.666666666666667</v>
      </c>
      <c r="Y26" s="104">
        <f t="shared" si="20"/>
        <v>10</v>
      </c>
      <c r="Z26" s="62"/>
      <c r="AA26" s="61">
        <f t="shared" si="21"/>
        <v>23.333333333333336</v>
      </c>
      <c r="AB26" s="61">
        <f t="shared" si="22"/>
        <v>13.333333333333334</v>
      </c>
      <c r="AC26" s="63">
        <f t="shared" si="23"/>
        <v>10</v>
      </c>
    </row>
    <row r="27" spans="4:29" ht="27" customHeight="1" x14ac:dyDescent="0.25">
      <c r="D27" s="8" t="s">
        <v>9</v>
      </c>
      <c r="E27" s="13">
        <v>11</v>
      </c>
      <c r="F27" s="19">
        <v>3</v>
      </c>
      <c r="G27" s="20">
        <v>2</v>
      </c>
      <c r="H27" s="15">
        <f t="shared" si="11"/>
        <v>0</v>
      </c>
      <c r="I27" s="27" t="s">
        <v>9</v>
      </c>
      <c r="J27" s="13">
        <v>5</v>
      </c>
      <c r="K27" s="19">
        <v>1</v>
      </c>
      <c r="L27" s="20">
        <v>0</v>
      </c>
      <c r="M27" s="15">
        <f t="shared" si="12"/>
        <v>0</v>
      </c>
      <c r="N27" s="2">
        <f t="shared" si="13"/>
        <v>2.0833333333333335</v>
      </c>
      <c r="O27" s="2">
        <f t="shared" si="14"/>
        <v>4.166666666666667</v>
      </c>
      <c r="P27" s="2">
        <f t="shared" si="15"/>
        <v>6.25</v>
      </c>
      <c r="Q27" s="57"/>
      <c r="R27" s="64" t="s">
        <v>9</v>
      </c>
      <c r="S27" s="39">
        <f t="shared" si="16"/>
        <v>22.916666666666668</v>
      </c>
      <c r="T27" s="39">
        <f t="shared" si="24"/>
        <v>12.5</v>
      </c>
      <c r="U27" s="39">
        <f t="shared" si="18"/>
        <v>12.5</v>
      </c>
      <c r="V27" s="2"/>
      <c r="W27" s="43">
        <f t="shared" si="25"/>
        <v>5.5555555555555562</v>
      </c>
      <c r="X27" s="43">
        <f t="shared" si="19"/>
        <v>11.111111111111112</v>
      </c>
      <c r="Y27" s="43">
        <f t="shared" si="20"/>
        <v>16.666666666666668</v>
      </c>
      <c r="Z27" s="2"/>
      <c r="AA27" s="39">
        <f t="shared" si="21"/>
        <v>27.777777777777782</v>
      </c>
      <c r="AB27" s="39">
        <f t="shared" si="22"/>
        <v>11.111111111111112</v>
      </c>
      <c r="AC27" s="65">
        <f t="shared" si="23"/>
        <v>0</v>
      </c>
    </row>
    <row r="28" spans="4:29" ht="27" customHeight="1" thickBot="1" x14ac:dyDescent="0.3">
      <c r="D28" s="8" t="s">
        <v>10</v>
      </c>
      <c r="E28" s="13">
        <v>2</v>
      </c>
      <c r="F28" s="19">
        <v>0</v>
      </c>
      <c r="G28" s="20">
        <v>0</v>
      </c>
      <c r="H28" s="15">
        <f t="shared" si="11"/>
        <v>0</v>
      </c>
      <c r="I28" s="27" t="s">
        <v>10</v>
      </c>
      <c r="J28" s="13">
        <v>2</v>
      </c>
      <c r="K28" s="19">
        <v>0</v>
      </c>
      <c r="L28" s="20">
        <v>0</v>
      </c>
      <c r="M28" s="15">
        <f t="shared" si="12"/>
        <v>0</v>
      </c>
      <c r="N28" s="2">
        <f t="shared" si="13"/>
        <v>16.666666666666668</v>
      </c>
      <c r="O28" s="2">
        <f t="shared" si="14"/>
        <v>33.333333333333336</v>
      </c>
      <c r="P28" s="2">
        <f t="shared" si="15"/>
        <v>50</v>
      </c>
      <c r="Q28" s="57"/>
      <c r="R28" s="66" t="s">
        <v>10</v>
      </c>
      <c r="S28" s="67">
        <f t="shared" si="16"/>
        <v>33.333333333333336</v>
      </c>
      <c r="T28" s="67">
        <f t="shared" si="24"/>
        <v>0</v>
      </c>
      <c r="U28" s="67">
        <f t="shared" si="18"/>
        <v>0</v>
      </c>
      <c r="V28" s="37"/>
      <c r="W28" s="43">
        <f t="shared" si="25"/>
        <v>16.666666666666668</v>
      </c>
      <c r="X28" s="46">
        <f t="shared" si="19"/>
        <v>33.333333333333336</v>
      </c>
      <c r="Y28" s="46">
        <f t="shared" si="20"/>
        <v>50</v>
      </c>
      <c r="Z28" s="37"/>
      <c r="AA28" s="67">
        <f t="shared" si="21"/>
        <v>33.333333333333336</v>
      </c>
      <c r="AB28" s="67">
        <f t="shared" si="22"/>
        <v>0</v>
      </c>
      <c r="AC28" s="68">
        <f t="shared" si="23"/>
        <v>0</v>
      </c>
    </row>
    <row r="29" spans="4:29" ht="27" customHeight="1" thickBot="1" x14ac:dyDescent="0.3">
      <c r="D29" s="9" t="s">
        <v>11</v>
      </c>
      <c r="E29" s="13">
        <v>6</v>
      </c>
      <c r="F29" s="19">
        <v>0</v>
      </c>
      <c r="G29" s="20">
        <v>0</v>
      </c>
      <c r="H29" s="15">
        <f t="shared" si="11"/>
        <v>0</v>
      </c>
      <c r="I29" s="28" t="s">
        <v>11</v>
      </c>
      <c r="J29" s="13">
        <v>1</v>
      </c>
      <c r="K29" s="19">
        <v>5</v>
      </c>
      <c r="L29" s="20">
        <v>0</v>
      </c>
      <c r="M29" s="15">
        <f t="shared" si="12"/>
        <v>0</v>
      </c>
      <c r="N29" s="2">
        <f t="shared" si="13"/>
        <v>5.5555555555555562</v>
      </c>
      <c r="O29" s="2">
        <f t="shared" si="14"/>
        <v>11.111111111111112</v>
      </c>
      <c r="P29" s="2">
        <f t="shared" si="15"/>
        <v>16.666666666666668</v>
      </c>
      <c r="Q29" s="57"/>
      <c r="R29" s="69" t="s">
        <v>11</v>
      </c>
      <c r="S29" s="70">
        <f t="shared" si="16"/>
        <v>33.333333333333336</v>
      </c>
      <c r="T29" s="70">
        <f t="shared" si="24"/>
        <v>0</v>
      </c>
      <c r="U29" s="70">
        <f t="shared" si="18"/>
        <v>0</v>
      </c>
      <c r="V29" s="71"/>
      <c r="W29" s="43">
        <f t="shared" si="25"/>
        <v>5.5555555555555562</v>
      </c>
      <c r="X29" s="105">
        <f t="shared" si="19"/>
        <v>11.111111111111112</v>
      </c>
      <c r="Y29" s="105">
        <f t="shared" si="20"/>
        <v>16.666666666666668</v>
      </c>
      <c r="Z29" s="71"/>
      <c r="AA29" s="70">
        <f t="shared" si="21"/>
        <v>5.5555555555555562</v>
      </c>
      <c r="AB29" s="70">
        <f t="shared" si="22"/>
        <v>55.555555555555564</v>
      </c>
      <c r="AC29" s="72">
        <f t="shared" si="23"/>
        <v>0</v>
      </c>
    </row>
    <row r="30" spans="4:29" ht="27" customHeight="1" thickBot="1" x14ac:dyDescent="0.3">
      <c r="D30" s="10" t="s">
        <v>12</v>
      </c>
      <c r="E30" s="13">
        <v>8</v>
      </c>
      <c r="F30" s="19">
        <v>4</v>
      </c>
      <c r="G30" s="20">
        <v>1</v>
      </c>
      <c r="H30" s="15">
        <f t="shared" si="11"/>
        <v>0</v>
      </c>
      <c r="I30" s="29" t="s">
        <v>12</v>
      </c>
      <c r="J30" s="13">
        <v>1</v>
      </c>
      <c r="K30" s="19">
        <v>1</v>
      </c>
      <c r="L30" s="20">
        <v>0</v>
      </c>
      <c r="M30" s="15">
        <f t="shared" si="12"/>
        <v>0</v>
      </c>
      <c r="N30" s="2">
        <f t="shared" si="13"/>
        <v>2.5641025641025643</v>
      </c>
      <c r="O30" s="2">
        <f t="shared" si="14"/>
        <v>5.1282051282051286</v>
      </c>
      <c r="P30" s="2">
        <f t="shared" si="15"/>
        <v>7.6923076923076925</v>
      </c>
      <c r="Q30" s="57"/>
      <c r="R30" s="69" t="s">
        <v>12</v>
      </c>
      <c r="S30" s="70">
        <f t="shared" si="16"/>
        <v>20.512820512820515</v>
      </c>
      <c r="T30" s="70">
        <f t="shared" si="24"/>
        <v>20.512820512820515</v>
      </c>
      <c r="U30" s="70">
        <f t="shared" si="18"/>
        <v>7.6923076923076925</v>
      </c>
      <c r="V30" s="71"/>
      <c r="W30" s="43">
        <f t="shared" si="25"/>
        <v>16.666666666666668</v>
      </c>
      <c r="X30" s="105">
        <f t="shared" si="19"/>
        <v>33.333333333333336</v>
      </c>
      <c r="Y30" s="105">
        <f t="shared" si="20"/>
        <v>50</v>
      </c>
      <c r="Z30" s="71"/>
      <c r="AA30" s="70">
        <f t="shared" si="21"/>
        <v>16.666666666666668</v>
      </c>
      <c r="AB30" s="70">
        <f t="shared" si="22"/>
        <v>33.333333333333336</v>
      </c>
      <c r="AC30" s="72">
        <f t="shared" si="23"/>
        <v>0</v>
      </c>
    </row>
    <row r="31" spans="4:29" ht="27" customHeight="1" x14ac:dyDescent="0.25">
      <c r="D31" s="11" t="s">
        <v>13</v>
      </c>
      <c r="E31" s="13">
        <v>35</v>
      </c>
      <c r="F31" s="19">
        <v>0</v>
      </c>
      <c r="G31" s="20">
        <v>3</v>
      </c>
      <c r="H31" s="15">
        <f t="shared" si="11"/>
        <v>0</v>
      </c>
      <c r="I31" s="30" t="s">
        <v>13</v>
      </c>
      <c r="J31" s="13">
        <v>15</v>
      </c>
      <c r="K31" s="19">
        <v>0</v>
      </c>
      <c r="L31" s="20">
        <v>0</v>
      </c>
      <c r="M31" s="15">
        <f t="shared" si="12"/>
        <v>0</v>
      </c>
      <c r="N31" s="2">
        <f t="shared" si="13"/>
        <v>0.52083333333333337</v>
      </c>
      <c r="O31" s="2">
        <f t="shared" si="14"/>
        <v>1.0416666666666667</v>
      </c>
      <c r="P31" s="2">
        <f t="shared" si="15"/>
        <v>1.5625</v>
      </c>
      <c r="Q31" s="57"/>
      <c r="R31" s="60" t="s">
        <v>13</v>
      </c>
      <c r="S31" s="61">
        <f t="shared" si="16"/>
        <v>18.229166666666668</v>
      </c>
      <c r="T31" s="61">
        <f t="shared" si="24"/>
        <v>0</v>
      </c>
      <c r="U31" s="61">
        <f t="shared" si="18"/>
        <v>4.6875</v>
      </c>
      <c r="V31" s="62"/>
      <c r="W31" s="43">
        <f t="shared" si="25"/>
        <v>1.2345679012345678</v>
      </c>
      <c r="X31" s="104">
        <f t="shared" si="19"/>
        <v>2.4691358024691357</v>
      </c>
      <c r="Y31" s="104">
        <f t="shared" si="20"/>
        <v>3.7037037037037037</v>
      </c>
      <c r="Z31" s="62"/>
      <c r="AA31" s="61">
        <f t="shared" si="21"/>
        <v>18.518518518518519</v>
      </c>
      <c r="AB31" s="61">
        <f t="shared" si="22"/>
        <v>0</v>
      </c>
      <c r="AC31" s="63">
        <f t="shared" si="23"/>
        <v>0</v>
      </c>
    </row>
    <row r="32" spans="4:29" ht="27" customHeight="1" x14ac:dyDescent="0.25">
      <c r="D32" s="11" t="s">
        <v>14</v>
      </c>
      <c r="E32" s="13">
        <v>14</v>
      </c>
      <c r="F32" s="19">
        <v>0</v>
      </c>
      <c r="G32" s="20">
        <v>2</v>
      </c>
      <c r="H32" s="15">
        <f t="shared" si="11"/>
        <v>0</v>
      </c>
      <c r="I32" s="30" t="s">
        <v>14</v>
      </c>
      <c r="J32" s="13">
        <v>6</v>
      </c>
      <c r="K32" s="19">
        <v>0</v>
      </c>
      <c r="L32" s="20">
        <v>0</v>
      </c>
      <c r="M32" s="15">
        <f t="shared" si="12"/>
        <v>0</v>
      </c>
      <c r="N32" s="2">
        <f t="shared" si="13"/>
        <v>0.52083333333333337</v>
      </c>
      <c r="O32" s="2">
        <f t="shared" si="14"/>
        <v>1.0416666666666667</v>
      </c>
      <c r="P32" s="2">
        <f t="shared" si="15"/>
        <v>1.5625</v>
      </c>
      <c r="Q32" s="57"/>
      <c r="R32" s="64" t="s">
        <v>14</v>
      </c>
      <c r="S32" s="39">
        <f t="shared" si="16"/>
        <v>7.291666666666667</v>
      </c>
      <c r="T32" s="39">
        <f t="shared" si="24"/>
        <v>0</v>
      </c>
      <c r="U32" s="39">
        <f t="shared" si="18"/>
        <v>3.125</v>
      </c>
      <c r="V32" s="2"/>
      <c r="W32" s="43">
        <f t="shared" si="25"/>
        <v>1.2345679012345678</v>
      </c>
      <c r="X32" s="43">
        <f t="shared" si="19"/>
        <v>2.4691358024691357</v>
      </c>
      <c r="Y32" s="43">
        <f t="shared" si="20"/>
        <v>3.7037037037037037</v>
      </c>
      <c r="Z32" s="2"/>
      <c r="AA32" s="39">
        <f t="shared" si="21"/>
        <v>7.4074074074074066</v>
      </c>
      <c r="AB32" s="39">
        <f t="shared" si="22"/>
        <v>0</v>
      </c>
      <c r="AC32" s="65">
        <f t="shared" si="23"/>
        <v>0</v>
      </c>
    </row>
    <row r="33" spans="4:33" ht="27" customHeight="1" thickBot="1" x14ac:dyDescent="0.3">
      <c r="D33" s="12" t="s">
        <v>15</v>
      </c>
      <c r="E33" s="14">
        <v>3</v>
      </c>
      <c r="F33" s="21">
        <v>4</v>
      </c>
      <c r="G33" s="22">
        <v>3</v>
      </c>
      <c r="H33" s="15">
        <f t="shared" si="11"/>
        <v>0</v>
      </c>
      <c r="I33" s="31" t="s">
        <v>15</v>
      </c>
      <c r="J33" s="14">
        <v>3</v>
      </c>
      <c r="K33" s="21">
        <v>0</v>
      </c>
      <c r="L33" s="22">
        <v>3</v>
      </c>
      <c r="M33" s="15">
        <f t="shared" si="12"/>
        <v>0</v>
      </c>
      <c r="N33" s="2">
        <f t="shared" si="13"/>
        <v>0.52083333333333337</v>
      </c>
      <c r="O33" s="2">
        <f t="shared" si="14"/>
        <v>1.0416666666666667</v>
      </c>
      <c r="P33" s="2">
        <f t="shared" si="15"/>
        <v>1.5625</v>
      </c>
      <c r="Q33" s="57"/>
      <c r="R33" s="66" t="s">
        <v>15</v>
      </c>
      <c r="S33" s="67">
        <f t="shared" si="16"/>
        <v>1.5625</v>
      </c>
      <c r="T33" s="67">
        <f t="shared" si="24"/>
        <v>4.166666666666667</v>
      </c>
      <c r="U33" s="67">
        <f t="shared" si="18"/>
        <v>4.6875</v>
      </c>
      <c r="V33" s="37"/>
      <c r="W33" s="43">
        <f t="shared" si="25"/>
        <v>1.2345679012345678</v>
      </c>
      <c r="X33" s="46">
        <f t="shared" si="19"/>
        <v>2.4691358024691357</v>
      </c>
      <c r="Y33" s="46">
        <f t="shared" si="20"/>
        <v>3.7037037037037037</v>
      </c>
      <c r="Z33" s="37"/>
      <c r="AA33" s="67">
        <f t="shared" si="21"/>
        <v>3.7037037037037033</v>
      </c>
      <c r="AB33" s="67">
        <f t="shared" si="22"/>
        <v>0</v>
      </c>
      <c r="AC33" s="68">
        <f t="shared" si="23"/>
        <v>11.111111111111111</v>
      </c>
    </row>
    <row r="34" spans="4:33" x14ac:dyDescent="0.25">
      <c r="R34" s="59"/>
      <c r="S34" s="78">
        <f>SUM(S21:S33)</f>
        <v>175.19893899204246</v>
      </c>
      <c r="T34" s="79">
        <f>SUM(T21:T33)</f>
        <v>73.519009725906287</v>
      </c>
      <c r="U34" s="79">
        <f>SUM(U21:U33)</f>
        <v>64.124668435013263</v>
      </c>
      <c r="V34" s="62"/>
      <c r="W34" s="103"/>
      <c r="X34" s="62"/>
      <c r="Y34" s="62"/>
      <c r="Z34" s="62"/>
      <c r="AA34" s="79">
        <f>SUM(AA21:AA33)</f>
        <v>152.23832528180358</v>
      </c>
      <c r="AB34" s="79">
        <f>SUM(AB21:AB33)</f>
        <v>116.23188405797103</v>
      </c>
      <c r="AC34" s="80">
        <f>SUM(AC21:AC33)</f>
        <v>68.937198067632849</v>
      </c>
    </row>
    <row r="35" spans="4:33" ht="15.75" thickBot="1" x14ac:dyDescent="0.3">
      <c r="R35" s="59"/>
      <c r="S35" s="130">
        <f>SUM(S21:U33)</f>
        <v>312.84261715296202</v>
      </c>
      <c r="T35" s="131"/>
      <c r="U35" s="131"/>
      <c r="V35" s="37"/>
      <c r="W35" s="37"/>
      <c r="X35" s="37"/>
      <c r="Y35" s="37"/>
      <c r="Z35" s="37"/>
      <c r="AA35" s="131">
        <f>SUM(AA21:AC33)</f>
        <v>337.40740740740739</v>
      </c>
      <c r="AB35" s="131"/>
      <c r="AC35" s="132"/>
    </row>
    <row r="36" spans="4:33" x14ac:dyDescent="0.25">
      <c r="R36" s="59"/>
    </row>
    <row r="37" spans="4:33" x14ac:dyDescent="0.25">
      <c r="R37" s="59"/>
    </row>
    <row r="38" spans="4:33" ht="15.75" thickBot="1" x14ac:dyDescent="0.3">
      <c r="R38" s="59"/>
    </row>
    <row r="39" spans="4:33" ht="30" customHeight="1" x14ac:dyDescent="0.25">
      <c r="D39" s="121" t="s">
        <v>20</v>
      </c>
      <c r="E39" s="121"/>
      <c r="F39" s="121"/>
      <c r="G39" s="121"/>
      <c r="N39" t="s">
        <v>0</v>
      </c>
      <c r="O39" t="s">
        <v>25</v>
      </c>
      <c r="R39" s="108" t="s">
        <v>40</v>
      </c>
      <c r="S39" s="116" t="s">
        <v>0</v>
      </c>
      <c r="T39" s="116"/>
      <c r="U39" s="116"/>
      <c r="V39" s="73"/>
      <c r="W39" s="73" t="s">
        <v>1</v>
      </c>
      <c r="X39" s="73" t="s">
        <v>25</v>
      </c>
      <c r="Y39" s="73"/>
      <c r="Z39" s="73"/>
      <c r="AA39" s="116" t="s">
        <v>1</v>
      </c>
      <c r="AB39" s="116"/>
      <c r="AC39" s="117"/>
    </row>
    <row r="40" spans="4:33" ht="15.75" thickBot="1" x14ac:dyDescent="0.3">
      <c r="D40" t="s">
        <v>0</v>
      </c>
      <c r="E40" s="3" t="s">
        <v>16</v>
      </c>
      <c r="F40" s="3" t="s">
        <v>17</v>
      </c>
      <c r="G40" s="3" t="s">
        <v>18</v>
      </c>
      <c r="H40" s="3"/>
      <c r="I40" s="24" t="s">
        <v>1</v>
      </c>
      <c r="J40" s="3" t="s">
        <v>16</v>
      </c>
      <c r="K40" s="3" t="s">
        <v>17</v>
      </c>
      <c r="L40" s="3" t="s">
        <v>18</v>
      </c>
      <c r="N40" s="33" t="s">
        <v>23</v>
      </c>
      <c r="O40" s="33" t="s">
        <v>22</v>
      </c>
      <c r="P40" s="33" t="s">
        <v>21</v>
      </c>
      <c r="Q40" s="56"/>
      <c r="R40" s="109"/>
      <c r="S40" s="74" t="s">
        <v>36</v>
      </c>
      <c r="T40" s="74" t="s">
        <v>37</v>
      </c>
      <c r="U40" s="74" t="s">
        <v>38</v>
      </c>
      <c r="V40" s="75"/>
      <c r="W40" s="76" t="s">
        <v>23</v>
      </c>
      <c r="X40" s="76" t="s">
        <v>22</v>
      </c>
      <c r="Y40" s="76" t="s">
        <v>21</v>
      </c>
      <c r="Z40" s="75"/>
      <c r="AA40" s="74" t="s">
        <v>36</v>
      </c>
      <c r="AB40" s="74" t="s">
        <v>37</v>
      </c>
      <c r="AC40" s="77" t="s">
        <v>38</v>
      </c>
    </row>
    <row r="41" spans="4:33" ht="27" customHeight="1" x14ac:dyDescent="0.25">
      <c r="D41" s="6" t="s">
        <v>3</v>
      </c>
      <c r="E41" s="17">
        <v>0</v>
      </c>
      <c r="F41" s="17">
        <v>0</v>
      </c>
      <c r="G41" s="18">
        <v>4</v>
      </c>
      <c r="H41" s="15">
        <f t="shared" ref="H41:H53" si="26">+E41+F41+G41-E3</f>
        <v>0</v>
      </c>
      <c r="I41" s="25" t="s">
        <v>3</v>
      </c>
      <c r="J41" s="17">
        <v>0</v>
      </c>
      <c r="K41" s="17">
        <v>1</v>
      </c>
      <c r="L41" s="18">
        <v>4</v>
      </c>
      <c r="M41" s="15">
        <f t="shared" ref="M41:M53" si="27">+J41+K41+L41-F3</f>
        <v>0</v>
      </c>
      <c r="N41" s="2">
        <f t="shared" ref="N41:P53" si="28">+N21</f>
        <v>1.1494252873563218</v>
      </c>
      <c r="O41" s="2">
        <f t="shared" si="28"/>
        <v>2.2988505747126435</v>
      </c>
      <c r="P41" s="2">
        <f t="shared" si="28"/>
        <v>3.4482758620689653</v>
      </c>
      <c r="Q41" s="57"/>
      <c r="R41" s="60" t="s">
        <v>3</v>
      </c>
      <c r="S41" s="61">
        <f t="shared" ref="S41:S53" si="29">+E41*N41</f>
        <v>0</v>
      </c>
      <c r="T41" s="61">
        <f t="shared" ref="T41:T53" si="30">+F41*O41</f>
        <v>0</v>
      </c>
      <c r="U41" s="61">
        <f t="shared" ref="U41:U53" si="31">+G41*P41</f>
        <v>13.793103448275861</v>
      </c>
      <c r="V41" s="62"/>
      <c r="W41" s="62">
        <f t="shared" ref="W41:Y53" si="32">+W21</f>
        <v>1.4492753623188406</v>
      </c>
      <c r="X41" s="62">
        <f t="shared" si="32"/>
        <v>2.8985507246376812</v>
      </c>
      <c r="Y41" s="62">
        <f t="shared" si="32"/>
        <v>4.3478260869565215</v>
      </c>
      <c r="Z41" s="62"/>
      <c r="AA41" s="61">
        <f t="shared" ref="AA41:AA53" si="33">+J41*W41</f>
        <v>0</v>
      </c>
      <c r="AB41" s="61">
        <f t="shared" ref="AB41:AB53" si="34">+K41*X41</f>
        <v>2.8985507246376812</v>
      </c>
      <c r="AC41" s="63">
        <f t="shared" ref="AC41:AC53" si="35">+L41*Y41</f>
        <v>17.391304347826086</v>
      </c>
    </row>
    <row r="42" spans="4:33" ht="27" customHeight="1" x14ac:dyDescent="0.25">
      <c r="D42" s="7" t="s">
        <v>4</v>
      </c>
      <c r="E42" s="13">
        <v>0</v>
      </c>
      <c r="F42" s="19">
        <v>3</v>
      </c>
      <c r="G42" s="20">
        <v>2</v>
      </c>
      <c r="H42" s="15">
        <f t="shared" si="26"/>
        <v>0</v>
      </c>
      <c r="I42" s="26" t="s">
        <v>4</v>
      </c>
      <c r="J42" s="13">
        <v>2</v>
      </c>
      <c r="K42" s="19">
        <v>2</v>
      </c>
      <c r="L42" s="20">
        <v>1</v>
      </c>
      <c r="M42" s="15">
        <f t="shared" si="27"/>
        <v>0</v>
      </c>
      <c r="N42" s="2">
        <f t="shared" si="28"/>
        <v>1.1494252873563218</v>
      </c>
      <c r="O42" s="2">
        <f t="shared" si="28"/>
        <v>2.2988505747126435</v>
      </c>
      <c r="P42" s="2">
        <f t="shared" si="28"/>
        <v>3.4482758620689653</v>
      </c>
      <c r="Q42" s="57"/>
      <c r="R42" s="64" t="s">
        <v>4</v>
      </c>
      <c r="S42" s="39">
        <f t="shared" si="29"/>
        <v>0</v>
      </c>
      <c r="T42" s="39">
        <f t="shared" si="30"/>
        <v>6.8965517241379306</v>
      </c>
      <c r="U42" s="39">
        <f t="shared" si="31"/>
        <v>6.8965517241379306</v>
      </c>
      <c r="V42" s="2"/>
      <c r="W42" s="2">
        <f t="shared" si="32"/>
        <v>1.4492753623188406</v>
      </c>
      <c r="X42" s="2">
        <f t="shared" si="32"/>
        <v>2.8985507246376812</v>
      </c>
      <c r="Y42" s="2">
        <f t="shared" si="32"/>
        <v>4.3478260869565215</v>
      </c>
      <c r="Z42" s="2"/>
      <c r="AA42" s="39">
        <f t="shared" si="33"/>
        <v>2.8985507246376812</v>
      </c>
      <c r="AB42" s="39">
        <f t="shared" si="34"/>
        <v>5.7971014492753623</v>
      </c>
      <c r="AC42" s="65">
        <f t="shared" si="35"/>
        <v>4.3478260869565215</v>
      </c>
    </row>
    <row r="43" spans="4:33" ht="27" customHeight="1" x14ac:dyDescent="0.25">
      <c r="D43" s="7" t="s">
        <v>5</v>
      </c>
      <c r="E43" s="13">
        <v>1</v>
      </c>
      <c r="F43" s="13">
        <v>3</v>
      </c>
      <c r="G43" s="20">
        <v>0</v>
      </c>
      <c r="H43" s="15">
        <f t="shared" si="26"/>
        <v>0</v>
      </c>
      <c r="I43" s="26" t="s">
        <v>5</v>
      </c>
      <c r="J43" s="13">
        <v>4</v>
      </c>
      <c r="K43" s="13">
        <v>0</v>
      </c>
      <c r="L43" s="20">
        <v>0</v>
      </c>
      <c r="M43" s="15">
        <f t="shared" si="27"/>
        <v>0</v>
      </c>
      <c r="N43" s="2">
        <f t="shared" si="28"/>
        <v>1.1494252873563218</v>
      </c>
      <c r="O43" s="2">
        <f t="shared" si="28"/>
        <v>2.2988505747126435</v>
      </c>
      <c r="P43" s="2">
        <f t="shared" si="28"/>
        <v>3.4482758620689653</v>
      </c>
      <c r="Q43" s="57"/>
      <c r="R43" s="64" t="s">
        <v>5</v>
      </c>
      <c r="S43" s="39">
        <f t="shared" si="29"/>
        <v>1.1494252873563218</v>
      </c>
      <c r="T43" s="39">
        <f t="shared" si="30"/>
        <v>6.8965517241379306</v>
      </c>
      <c r="U43" s="39">
        <f t="shared" si="31"/>
        <v>0</v>
      </c>
      <c r="V43" s="2"/>
      <c r="W43" s="2">
        <f t="shared" si="32"/>
        <v>1.4492753623188406</v>
      </c>
      <c r="X43" s="2">
        <f t="shared" si="32"/>
        <v>2.8985507246376812</v>
      </c>
      <c r="Y43" s="2">
        <f t="shared" si="32"/>
        <v>4.3478260869565215</v>
      </c>
      <c r="Z43" s="2"/>
      <c r="AA43" s="39">
        <f t="shared" si="33"/>
        <v>5.7971014492753623</v>
      </c>
      <c r="AB43" s="39">
        <f t="shared" si="34"/>
        <v>0</v>
      </c>
      <c r="AC43" s="65">
        <f t="shared" si="35"/>
        <v>0</v>
      </c>
    </row>
    <row r="44" spans="4:33" ht="27" customHeight="1" x14ac:dyDescent="0.25">
      <c r="D44" s="7" t="s">
        <v>6</v>
      </c>
      <c r="E44" s="13">
        <v>0</v>
      </c>
      <c r="F44" s="13">
        <v>3</v>
      </c>
      <c r="G44" s="20">
        <v>4</v>
      </c>
      <c r="H44" s="15">
        <f t="shared" si="26"/>
        <v>0</v>
      </c>
      <c r="I44" s="26" t="s">
        <v>6</v>
      </c>
      <c r="J44" s="13">
        <v>0</v>
      </c>
      <c r="K44" s="13">
        <v>0</v>
      </c>
      <c r="L44" s="20">
        <v>6</v>
      </c>
      <c r="M44" s="15">
        <f t="shared" si="27"/>
        <v>0</v>
      </c>
      <c r="N44" s="2">
        <f t="shared" si="28"/>
        <v>1.1494252873563218</v>
      </c>
      <c r="O44" s="2">
        <f t="shared" si="28"/>
        <v>2.2988505747126435</v>
      </c>
      <c r="P44" s="2">
        <f t="shared" si="28"/>
        <v>3.4482758620689653</v>
      </c>
      <c r="Q44" s="57"/>
      <c r="R44" s="64" t="s">
        <v>6</v>
      </c>
      <c r="S44" s="39">
        <f t="shared" si="29"/>
        <v>0</v>
      </c>
      <c r="T44" s="39">
        <f t="shared" si="30"/>
        <v>6.8965517241379306</v>
      </c>
      <c r="U44" s="39">
        <f t="shared" si="31"/>
        <v>13.793103448275861</v>
      </c>
      <c r="V44" s="2"/>
      <c r="W44" s="2">
        <f t="shared" si="32"/>
        <v>1.4492753623188406</v>
      </c>
      <c r="X44" s="2">
        <f t="shared" si="32"/>
        <v>2.8985507246376812</v>
      </c>
      <c r="Y44" s="2">
        <f t="shared" si="32"/>
        <v>4.3478260869565215</v>
      </c>
      <c r="Z44" s="2"/>
      <c r="AA44" s="39">
        <f t="shared" si="33"/>
        <v>0</v>
      </c>
      <c r="AB44" s="39">
        <f t="shared" si="34"/>
        <v>0</v>
      </c>
      <c r="AC44" s="65">
        <f t="shared" si="35"/>
        <v>26.086956521739129</v>
      </c>
      <c r="AE44" s="107" t="s">
        <v>35</v>
      </c>
      <c r="AF44" s="107"/>
      <c r="AG44" s="107"/>
    </row>
    <row r="45" spans="4:33" ht="27" customHeight="1" thickBot="1" x14ac:dyDescent="0.3">
      <c r="D45" s="7" t="s">
        <v>7</v>
      </c>
      <c r="E45" s="13">
        <v>1</v>
      </c>
      <c r="F45" s="19">
        <v>3</v>
      </c>
      <c r="G45" s="20">
        <v>5</v>
      </c>
      <c r="H45" s="15">
        <f t="shared" si="26"/>
        <v>0</v>
      </c>
      <c r="I45" s="26" t="s">
        <v>7</v>
      </c>
      <c r="J45" s="13">
        <v>0</v>
      </c>
      <c r="K45" s="19">
        <v>0</v>
      </c>
      <c r="L45" s="20">
        <v>3</v>
      </c>
      <c r="M45" s="15">
        <f t="shared" si="27"/>
        <v>0</v>
      </c>
      <c r="N45" s="2">
        <f t="shared" si="28"/>
        <v>1.1494252873563218</v>
      </c>
      <c r="O45" s="2">
        <f t="shared" si="28"/>
        <v>2.2988505747126435</v>
      </c>
      <c r="P45" s="2">
        <f t="shared" si="28"/>
        <v>3.4482758620689653</v>
      </c>
      <c r="Q45" s="57"/>
      <c r="R45" s="66" t="s">
        <v>7</v>
      </c>
      <c r="S45" s="67">
        <f t="shared" si="29"/>
        <v>1.1494252873563218</v>
      </c>
      <c r="T45" s="67">
        <f t="shared" si="30"/>
        <v>6.8965517241379306</v>
      </c>
      <c r="U45" s="67">
        <f t="shared" si="31"/>
        <v>17.241379310344826</v>
      </c>
      <c r="V45" s="37"/>
      <c r="W45" s="37">
        <f t="shared" si="32"/>
        <v>1.4492753623188406</v>
      </c>
      <c r="X45" s="37">
        <f t="shared" si="32"/>
        <v>2.8985507246376812</v>
      </c>
      <c r="Y45" s="37">
        <f t="shared" si="32"/>
        <v>4.3478260869565215</v>
      </c>
      <c r="Z45" s="37"/>
      <c r="AA45" s="67">
        <f t="shared" si="33"/>
        <v>0</v>
      </c>
      <c r="AB45" s="67">
        <f t="shared" si="34"/>
        <v>0</v>
      </c>
      <c r="AC45" s="68">
        <f t="shared" si="35"/>
        <v>13.043478260869565</v>
      </c>
      <c r="AE45" s="107"/>
      <c r="AF45" s="107"/>
      <c r="AG45" s="107"/>
    </row>
    <row r="46" spans="4:33" ht="27" customHeight="1" x14ac:dyDescent="0.25">
      <c r="D46" s="8" t="s">
        <v>8</v>
      </c>
      <c r="E46" s="13">
        <v>17</v>
      </c>
      <c r="F46" s="19">
        <v>1</v>
      </c>
      <c r="G46" s="20">
        <v>8</v>
      </c>
      <c r="H46" s="15">
        <f t="shared" si="26"/>
        <v>0</v>
      </c>
      <c r="I46" s="27" t="s">
        <v>8</v>
      </c>
      <c r="J46" s="13">
        <v>1</v>
      </c>
      <c r="K46" s="19">
        <v>2</v>
      </c>
      <c r="L46" s="20">
        <v>7</v>
      </c>
      <c r="M46" s="15">
        <f t="shared" si="27"/>
        <v>0</v>
      </c>
      <c r="N46" s="2">
        <f t="shared" si="28"/>
        <v>1.2820512820512822</v>
      </c>
      <c r="O46" s="2">
        <f t="shared" si="28"/>
        <v>2.5641025641025643</v>
      </c>
      <c r="P46" s="2">
        <f t="shared" si="28"/>
        <v>3.8461538461538463</v>
      </c>
      <c r="Q46" s="57"/>
      <c r="R46" s="60" t="s">
        <v>8</v>
      </c>
      <c r="S46" s="61">
        <f t="shared" si="29"/>
        <v>21.794871794871796</v>
      </c>
      <c r="T46" s="61">
        <f t="shared" si="30"/>
        <v>2.5641025641025643</v>
      </c>
      <c r="U46" s="61">
        <f t="shared" si="31"/>
        <v>30.76923076923077</v>
      </c>
      <c r="V46" s="62"/>
      <c r="W46" s="62">
        <f t="shared" si="32"/>
        <v>3.3333333333333335</v>
      </c>
      <c r="X46" s="62">
        <f t="shared" si="32"/>
        <v>6.666666666666667</v>
      </c>
      <c r="Y46" s="62">
        <f t="shared" si="32"/>
        <v>10</v>
      </c>
      <c r="Z46" s="62"/>
      <c r="AA46" s="61">
        <f t="shared" si="33"/>
        <v>3.3333333333333335</v>
      </c>
      <c r="AB46" s="61">
        <f t="shared" si="34"/>
        <v>13.333333333333334</v>
      </c>
      <c r="AC46" s="63">
        <f t="shared" si="35"/>
        <v>70</v>
      </c>
      <c r="AE46" s="32" t="s">
        <v>34</v>
      </c>
      <c r="AF46" s="32" t="s">
        <v>29</v>
      </c>
      <c r="AG46" s="32" t="s">
        <v>30</v>
      </c>
    </row>
    <row r="47" spans="4:33" ht="27" customHeight="1" x14ac:dyDescent="0.25">
      <c r="D47" s="8" t="s">
        <v>9</v>
      </c>
      <c r="E47" s="13">
        <v>7</v>
      </c>
      <c r="F47" s="19">
        <v>4</v>
      </c>
      <c r="G47" s="20">
        <v>5</v>
      </c>
      <c r="H47" s="15">
        <f t="shared" si="26"/>
        <v>0</v>
      </c>
      <c r="I47" s="27" t="s">
        <v>9</v>
      </c>
      <c r="J47" s="13">
        <v>0</v>
      </c>
      <c r="K47" s="19">
        <v>0</v>
      </c>
      <c r="L47" s="20">
        <v>6</v>
      </c>
      <c r="M47" s="15">
        <f t="shared" si="27"/>
        <v>0</v>
      </c>
      <c r="N47" s="2">
        <f t="shared" si="28"/>
        <v>2.0833333333333335</v>
      </c>
      <c r="O47" s="2">
        <f t="shared" si="28"/>
        <v>4.166666666666667</v>
      </c>
      <c r="P47" s="2">
        <f t="shared" si="28"/>
        <v>6.25</v>
      </c>
      <c r="Q47" s="57"/>
      <c r="R47" s="64" t="s">
        <v>9</v>
      </c>
      <c r="S47" s="39">
        <f t="shared" si="29"/>
        <v>14.583333333333334</v>
      </c>
      <c r="T47" s="39">
        <f t="shared" si="30"/>
        <v>16.666666666666668</v>
      </c>
      <c r="U47" s="39">
        <f t="shared" si="31"/>
        <v>31.25</v>
      </c>
      <c r="V47" s="2"/>
      <c r="W47" s="2">
        <f t="shared" si="32"/>
        <v>5.5555555555555562</v>
      </c>
      <c r="X47" s="2">
        <f t="shared" si="32"/>
        <v>11.111111111111112</v>
      </c>
      <c r="Y47" s="2">
        <f t="shared" si="32"/>
        <v>16.666666666666668</v>
      </c>
      <c r="Z47" s="2"/>
      <c r="AA47" s="39">
        <f t="shared" si="33"/>
        <v>0</v>
      </c>
      <c r="AB47" s="39">
        <f t="shared" si="34"/>
        <v>0</v>
      </c>
      <c r="AC47" s="65">
        <f t="shared" si="35"/>
        <v>100</v>
      </c>
      <c r="AE47" s="32" t="s">
        <v>0</v>
      </c>
      <c r="AF47" s="51">
        <f>+S35</f>
        <v>312.84261715296202</v>
      </c>
      <c r="AG47" s="51">
        <f>+S55</f>
        <v>388.68718685529035</v>
      </c>
    </row>
    <row r="48" spans="4:33" ht="27" customHeight="1" thickBot="1" x14ac:dyDescent="0.3">
      <c r="D48" s="8" t="s">
        <v>10</v>
      </c>
      <c r="E48" s="13">
        <v>2</v>
      </c>
      <c r="F48" s="19">
        <v>0</v>
      </c>
      <c r="G48" s="20">
        <v>0</v>
      </c>
      <c r="H48" s="15">
        <f t="shared" si="26"/>
        <v>0</v>
      </c>
      <c r="I48" s="27" t="s">
        <v>10</v>
      </c>
      <c r="J48" s="13">
        <v>0</v>
      </c>
      <c r="K48" s="19">
        <v>0</v>
      </c>
      <c r="L48" s="20">
        <v>2</v>
      </c>
      <c r="M48" s="15">
        <f t="shared" si="27"/>
        <v>0</v>
      </c>
      <c r="N48" s="2">
        <f t="shared" si="28"/>
        <v>16.666666666666668</v>
      </c>
      <c r="O48" s="2">
        <f t="shared" si="28"/>
        <v>33.333333333333336</v>
      </c>
      <c r="P48" s="2">
        <f t="shared" si="28"/>
        <v>50</v>
      </c>
      <c r="Q48" s="57"/>
      <c r="R48" s="66" t="s">
        <v>10</v>
      </c>
      <c r="S48" s="67">
        <f t="shared" si="29"/>
        <v>33.333333333333336</v>
      </c>
      <c r="T48" s="67">
        <f t="shared" si="30"/>
        <v>0</v>
      </c>
      <c r="U48" s="67">
        <f t="shared" si="31"/>
        <v>0</v>
      </c>
      <c r="V48" s="37"/>
      <c r="W48" s="37">
        <f t="shared" si="32"/>
        <v>16.666666666666668</v>
      </c>
      <c r="X48" s="37">
        <f t="shared" si="32"/>
        <v>33.333333333333336</v>
      </c>
      <c r="Y48" s="37">
        <f t="shared" si="32"/>
        <v>50</v>
      </c>
      <c r="Z48" s="37"/>
      <c r="AA48" s="67">
        <f t="shared" si="33"/>
        <v>0</v>
      </c>
      <c r="AB48" s="67">
        <f t="shared" si="34"/>
        <v>0</v>
      </c>
      <c r="AC48" s="68">
        <f t="shared" si="35"/>
        <v>100</v>
      </c>
      <c r="AE48" s="32" t="s">
        <v>1</v>
      </c>
      <c r="AF48" s="51">
        <f>+AA35</f>
        <v>337.40740740740739</v>
      </c>
      <c r="AG48" s="51">
        <f>+AA55</f>
        <v>651.34728931830364</v>
      </c>
    </row>
    <row r="49" spans="4:43" ht="27" customHeight="1" thickBot="1" x14ac:dyDescent="0.3">
      <c r="D49" s="9" t="s">
        <v>11</v>
      </c>
      <c r="E49" s="13">
        <v>5</v>
      </c>
      <c r="F49" s="19">
        <v>1</v>
      </c>
      <c r="G49" s="20">
        <v>0</v>
      </c>
      <c r="H49" s="15">
        <f t="shared" si="26"/>
        <v>0</v>
      </c>
      <c r="I49" s="28" t="s">
        <v>11</v>
      </c>
      <c r="J49" s="13">
        <v>0</v>
      </c>
      <c r="K49" s="19">
        <v>0</v>
      </c>
      <c r="L49" s="20">
        <v>6</v>
      </c>
      <c r="M49" s="15">
        <f t="shared" si="27"/>
        <v>0</v>
      </c>
      <c r="N49" s="2">
        <f t="shared" si="28"/>
        <v>5.5555555555555562</v>
      </c>
      <c r="O49" s="2">
        <f t="shared" si="28"/>
        <v>11.111111111111112</v>
      </c>
      <c r="P49" s="2">
        <f t="shared" si="28"/>
        <v>16.666666666666668</v>
      </c>
      <c r="Q49" s="57"/>
      <c r="R49" s="69" t="s">
        <v>11</v>
      </c>
      <c r="S49" s="70">
        <f t="shared" si="29"/>
        <v>27.777777777777782</v>
      </c>
      <c r="T49" s="70">
        <f t="shared" si="30"/>
        <v>11.111111111111112</v>
      </c>
      <c r="U49" s="70">
        <f t="shared" si="31"/>
        <v>0</v>
      </c>
      <c r="V49" s="71"/>
      <c r="W49" s="71">
        <f t="shared" si="32"/>
        <v>5.5555555555555562</v>
      </c>
      <c r="X49" s="71">
        <f t="shared" si="32"/>
        <v>11.111111111111112</v>
      </c>
      <c r="Y49" s="71">
        <f t="shared" si="32"/>
        <v>16.666666666666668</v>
      </c>
      <c r="Z49" s="71"/>
      <c r="AA49" s="70">
        <f t="shared" si="33"/>
        <v>0</v>
      </c>
      <c r="AB49" s="70">
        <f t="shared" si="34"/>
        <v>0</v>
      </c>
      <c r="AC49" s="72">
        <f t="shared" si="35"/>
        <v>100</v>
      </c>
      <c r="AF49">
        <v>0</v>
      </c>
    </row>
    <row r="50" spans="4:43" ht="27" customHeight="1" thickBot="1" x14ac:dyDescent="0.3">
      <c r="D50" s="10" t="s">
        <v>12</v>
      </c>
      <c r="E50" s="13">
        <v>6</v>
      </c>
      <c r="F50" s="19">
        <v>2</v>
      </c>
      <c r="G50" s="20">
        <v>5</v>
      </c>
      <c r="H50" s="15">
        <f t="shared" si="26"/>
        <v>0</v>
      </c>
      <c r="I50" s="29" t="s">
        <v>12</v>
      </c>
      <c r="J50" s="13">
        <v>0</v>
      </c>
      <c r="K50" s="19">
        <v>0</v>
      </c>
      <c r="L50" s="20">
        <v>2</v>
      </c>
      <c r="M50" s="15">
        <f t="shared" si="27"/>
        <v>0</v>
      </c>
      <c r="N50" s="2">
        <f t="shared" si="28"/>
        <v>2.5641025641025643</v>
      </c>
      <c r="O50" s="2">
        <f t="shared" si="28"/>
        <v>5.1282051282051286</v>
      </c>
      <c r="P50" s="2">
        <f t="shared" si="28"/>
        <v>7.6923076923076925</v>
      </c>
      <c r="Q50" s="57"/>
      <c r="R50" s="69" t="s">
        <v>12</v>
      </c>
      <c r="S50" s="70">
        <f t="shared" si="29"/>
        <v>15.384615384615387</v>
      </c>
      <c r="T50" s="70">
        <f t="shared" si="30"/>
        <v>10.256410256410257</v>
      </c>
      <c r="U50" s="70">
        <f t="shared" si="31"/>
        <v>38.46153846153846</v>
      </c>
      <c r="V50" s="71"/>
      <c r="W50" s="71">
        <f t="shared" si="32"/>
        <v>16.666666666666668</v>
      </c>
      <c r="X50" s="71">
        <f t="shared" si="32"/>
        <v>33.333333333333336</v>
      </c>
      <c r="Y50" s="71">
        <f t="shared" si="32"/>
        <v>50</v>
      </c>
      <c r="Z50" s="71"/>
      <c r="AA50" s="70">
        <f t="shared" si="33"/>
        <v>0</v>
      </c>
      <c r="AB50" s="70">
        <f t="shared" si="34"/>
        <v>0</v>
      </c>
      <c r="AC50" s="72">
        <f t="shared" si="35"/>
        <v>100</v>
      </c>
      <c r="AF50">
        <v>0</v>
      </c>
    </row>
    <row r="51" spans="4:43" ht="27" customHeight="1" x14ac:dyDescent="0.25">
      <c r="D51" s="11" t="s">
        <v>13</v>
      </c>
      <c r="E51" s="13">
        <v>26</v>
      </c>
      <c r="F51" s="19">
        <v>9</v>
      </c>
      <c r="G51" s="20">
        <v>3</v>
      </c>
      <c r="H51" s="15">
        <f t="shared" si="26"/>
        <v>0</v>
      </c>
      <c r="I51" s="30" t="s">
        <v>13</v>
      </c>
      <c r="J51" s="13">
        <v>2</v>
      </c>
      <c r="K51" s="19">
        <v>3</v>
      </c>
      <c r="L51" s="20">
        <v>10</v>
      </c>
      <c r="M51" s="15">
        <f t="shared" si="27"/>
        <v>0</v>
      </c>
      <c r="N51" s="2">
        <f t="shared" si="28"/>
        <v>0.52083333333333337</v>
      </c>
      <c r="O51" s="2">
        <f t="shared" si="28"/>
        <v>1.0416666666666667</v>
      </c>
      <c r="P51" s="2">
        <f t="shared" si="28"/>
        <v>1.5625</v>
      </c>
      <c r="Q51" s="57"/>
      <c r="R51" s="60" t="s">
        <v>13</v>
      </c>
      <c r="S51" s="61">
        <f t="shared" si="29"/>
        <v>13.541666666666668</v>
      </c>
      <c r="T51" s="61">
        <f t="shared" si="30"/>
        <v>9.375</v>
      </c>
      <c r="U51" s="61">
        <f t="shared" si="31"/>
        <v>4.6875</v>
      </c>
      <c r="V51" s="62"/>
      <c r="W51" s="62">
        <f t="shared" si="32"/>
        <v>1.2345679012345678</v>
      </c>
      <c r="X51" s="62">
        <f t="shared" si="32"/>
        <v>2.4691358024691357</v>
      </c>
      <c r="Y51" s="62">
        <f t="shared" si="32"/>
        <v>3.7037037037037037</v>
      </c>
      <c r="Z51" s="62"/>
      <c r="AA51" s="61">
        <f t="shared" si="33"/>
        <v>2.4691358024691357</v>
      </c>
      <c r="AB51" s="61">
        <f t="shared" si="34"/>
        <v>7.4074074074074066</v>
      </c>
      <c r="AC51" s="63">
        <f t="shared" si="35"/>
        <v>37.037037037037038</v>
      </c>
    </row>
    <row r="52" spans="4:43" ht="27" customHeight="1" x14ac:dyDescent="0.25">
      <c r="D52" s="11" t="s">
        <v>14</v>
      </c>
      <c r="E52" s="13">
        <v>11</v>
      </c>
      <c r="F52" s="19">
        <v>3</v>
      </c>
      <c r="G52" s="20">
        <v>2</v>
      </c>
      <c r="H52" s="15">
        <f t="shared" si="26"/>
        <v>0</v>
      </c>
      <c r="I52" s="30" t="s">
        <v>14</v>
      </c>
      <c r="J52" s="13">
        <v>1</v>
      </c>
      <c r="K52" s="19">
        <v>0</v>
      </c>
      <c r="L52" s="20">
        <v>5</v>
      </c>
      <c r="M52" s="15">
        <f t="shared" si="27"/>
        <v>0</v>
      </c>
      <c r="N52" s="2">
        <f t="shared" si="28"/>
        <v>0.52083333333333337</v>
      </c>
      <c r="O52" s="2">
        <f t="shared" si="28"/>
        <v>1.0416666666666667</v>
      </c>
      <c r="P52" s="2">
        <f t="shared" si="28"/>
        <v>1.5625</v>
      </c>
      <c r="Q52" s="57"/>
      <c r="R52" s="64" t="s">
        <v>14</v>
      </c>
      <c r="S52" s="39">
        <f t="shared" si="29"/>
        <v>5.729166666666667</v>
      </c>
      <c r="T52" s="39">
        <f t="shared" si="30"/>
        <v>3.125</v>
      </c>
      <c r="U52" s="39">
        <f t="shared" si="31"/>
        <v>3.125</v>
      </c>
      <c r="V52" s="2"/>
      <c r="W52" s="2">
        <f t="shared" si="32"/>
        <v>1.2345679012345678</v>
      </c>
      <c r="X52" s="2">
        <f t="shared" si="32"/>
        <v>2.4691358024691357</v>
      </c>
      <c r="Y52" s="2">
        <f t="shared" si="32"/>
        <v>3.7037037037037037</v>
      </c>
      <c r="Z52" s="2"/>
      <c r="AA52" s="39">
        <f t="shared" si="33"/>
        <v>1.2345679012345678</v>
      </c>
      <c r="AB52" s="39">
        <f t="shared" si="34"/>
        <v>0</v>
      </c>
      <c r="AC52" s="65">
        <f t="shared" si="35"/>
        <v>18.518518518518519</v>
      </c>
    </row>
    <row r="53" spans="4:43" ht="27" customHeight="1" thickBot="1" x14ac:dyDescent="0.3">
      <c r="D53" s="12" t="s">
        <v>15</v>
      </c>
      <c r="E53" s="14">
        <v>2</v>
      </c>
      <c r="F53" s="21">
        <v>0</v>
      </c>
      <c r="G53" s="22">
        <v>8</v>
      </c>
      <c r="H53" s="15">
        <f t="shared" si="26"/>
        <v>0</v>
      </c>
      <c r="I53" s="31" t="s">
        <v>15</v>
      </c>
      <c r="J53" s="14">
        <v>1</v>
      </c>
      <c r="K53" s="21">
        <v>0</v>
      </c>
      <c r="L53" s="22">
        <v>5</v>
      </c>
      <c r="M53" s="15">
        <f t="shared" si="27"/>
        <v>0</v>
      </c>
      <c r="N53" s="2">
        <f t="shared" si="28"/>
        <v>0.52083333333333337</v>
      </c>
      <c r="O53" s="2">
        <f t="shared" si="28"/>
        <v>1.0416666666666667</v>
      </c>
      <c r="P53" s="2">
        <f t="shared" si="28"/>
        <v>1.5625</v>
      </c>
      <c r="Q53" s="57"/>
      <c r="R53" s="66" t="s">
        <v>15</v>
      </c>
      <c r="S53" s="67">
        <f t="shared" si="29"/>
        <v>1.0416666666666667</v>
      </c>
      <c r="T53" s="67">
        <f t="shared" si="30"/>
        <v>0</v>
      </c>
      <c r="U53" s="67">
        <f t="shared" si="31"/>
        <v>12.5</v>
      </c>
      <c r="V53" s="37"/>
      <c r="W53" s="37">
        <f t="shared" si="32"/>
        <v>1.2345679012345678</v>
      </c>
      <c r="X53" s="37">
        <f t="shared" si="32"/>
        <v>2.4691358024691357</v>
      </c>
      <c r="Y53" s="37">
        <f t="shared" si="32"/>
        <v>3.7037037037037037</v>
      </c>
      <c r="Z53" s="37"/>
      <c r="AA53" s="67">
        <f t="shared" si="33"/>
        <v>1.2345679012345678</v>
      </c>
      <c r="AB53" s="67">
        <f t="shared" si="34"/>
        <v>0</v>
      </c>
      <c r="AC53" s="68">
        <f t="shared" si="35"/>
        <v>18.518518518518519</v>
      </c>
    </row>
    <row r="54" spans="4:43" x14ac:dyDescent="0.25">
      <c r="S54" s="78">
        <f>SUM(S41:S53)</f>
        <v>135.48528219864426</v>
      </c>
      <c r="T54" s="79">
        <f>SUM(T41:T53)</f>
        <v>80.684497494842333</v>
      </c>
      <c r="U54" s="79">
        <f>SUM(U41:U53)</f>
        <v>172.5174071618037</v>
      </c>
      <c r="V54" s="62"/>
      <c r="W54" s="62"/>
      <c r="X54" s="62"/>
      <c r="Y54" s="62"/>
      <c r="Z54" s="62"/>
      <c r="AA54" s="79">
        <f>SUM(AA41:AA53)</f>
        <v>16.967257112184647</v>
      </c>
      <c r="AB54" s="79">
        <f>SUM(AB41:AB53)</f>
        <v>29.43639291465378</v>
      </c>
      <c r="AC54" s="80">
        <f>SUM(AC41:AC53)</f>
        <v>604.94363929146527</v>
      </c>
    </row>
    <row r="55" spans="4:43" ht="15.75" thickBot="1" x14ac:dyDescent="0.3">
      <c r="S55" s="130">
        <f>SUM(S41:U53)</f>
        <v>388.68718685529035</v>
      </c>
      <c r="T55" s="131"/>
      <c r="U55" s="131"/>
      <c r="V55" s="37"/>
      <c r="W55" s="37"/>
      <c r="X55" s="37"/>
      <c r="Y55" s="37"/>
      <c r="Z55" s="37"/>
      <c r="AA55" s="131">
        <f>SUM(AA41:AC53)</f>
        <v>651.34728931830364</v>
      </c>
      <c r="AB55" s="131"/>
      <c r="AC55" s="132"/>
    </row>
    <row r="59" spans="4:43" x14ac:dyDescent="0.25">
      <c r="D59" s="48" t="s">
        <v>19</v>
      </c>
      <c r="E59" s="49"/>
      <c r="F59" s="49"/>
      <c r="G59" s="49"/>
      <c r="N59" t="s">
        <v>0</v>
      </c>
      <c r="O59" t="s">
        <v>25</v>
      </c>
      <c r="S59" s="129" t="s">
        <v>0</v>
      </c>
      <c r="T59" s="129"/>
      <c r="U59" s="129"/>
      <c r="W59" t="s">
        <v>1</v>
      </c>
      <c r="X59" t="s">
        <v>25</v>
      </c>
      <c r="AA59" s="129" t="s">
        <v>1</v>
      </c>
      <c r="AB59" s="129"/>
      <c r="AC59" s="129"/>
    </row>
    <row r="60" spans="4:43" ht="15.75" thickBot="1" x14ac:dyDescent="0.3">
      <c r="D60" t="s">
        <v>0</v>
      </c>
      <c r="E60" t="s">
        <v>16</v>
      </c>
      <c r="F60" t="s">
        <v>17</v>
      </c>
      <c r="G60" t="s">
        <v>18</v>
      </c>
      <c r="I60" s="24" t="s">
        <v>1</v>
      </c>
      <c r="J60" t="s">
        <v>16</v>
      </c>
      <c r="K60" s="3" t="s">
        <v>17</v>
      </c>
      <c r="L60" t="s">
        <v>18</v>
      </c>
      <c r="N60" s="33" t="s">
        <v>23</v>
      </c>
      <c r="O60" s="33" t="s">
        <v>22</v>
      </c>
      <c r="P60" s="33" t="s">
        <v>21</v>
      </c>
      <c r="Q60" s="56"/>
      <c r="S60" s="38" t="s">
        <v>23</v>
      </c>
      <c r="T60" s="38" t="s">
        <v>22</v>
      </c>
      <c r="U60" s="38" t="s">
        <v>21</v>
      </c>
      <c r="W60" s="33" t="s">
        <v>23</v>
      </c>
      <c r="X60" s="33" t="s">
        <v>22</v>
      </c>
      <c r="Y60" s="33" t="s">
        <v>21</v>
      </c>
      <c r="AA60" s="38" t="s">
        <v>23</v>
      </c>
      <c r="AB60" s="38" t="s">
        <v>22</v>
      </c>
      <c r="AC60" s="38" t="s">
        <v>21</v>
      </c>
    </row>
    <row r="61" spans="4:43" ht="27" customHeight="1" x14ac:dyDescent="0.25">
      <c r="D61" s="6" t="s">
        <v>3</v>
      </c>
      <c r="E61" s="17">
        <v>0</v>
      </c>
      <c r="F61" s="17">
        <v>3</v>
      </c>
      <c r="G61" s="18">
        <v>1</v>
      </c>
      <c r="H61" s="15">
        <f>+E61+F61+G61-E52</f>
        <v>-7</v>
      </c>
      <c r="I61" s="25" t="s">
        <v>3</v>
      </c>
      <c r="J61" s="17">
        <v>3</v>
      </c>
      <c r="K61" s="17">
        <v>1</v>
      </c>
      <c r="L61" s="18">
        <v>1</v>
      </c>
      <c r="M61" s="15">
        <f>+J61+K61+L61-F52</f>
        <v>2</v>
      </c>
      <c r="N61" s="2">
        <v>1.1494252873563218</v>
      </c>
      <c r="O61" s="2">
        <v>2.2988505747126435</v>
      </c>
      <c r="P61" s="2">
        <f t="shared" ref="P61" si="36">+P41</f>
        <v>3.4482758620689653</v>
      </c>
      <c r="Q61" s="57"/>
      <c r="S61" s="39">
        <f>+E61*N61</f>
        <v>0</v>
      </c>
      <c r="T61" s="39">
        <f>+F61*O61</f>
        <v>6.8965517241379306</v>
      </c>
      <c r="U61" s="39">
        <f>+G61*P61</f>
        <v>3.4482758620689653</v>
      </c>
      <c r="W61" s="2">
        <f>+X52</f>
        <v>2.4691358024691357</v>
      </c>
      <c r="X61" s="2">
        <f>+W52</f>
        <v>1.2345679012345678</v>
      </c>
      <c r="Y61" s="2">
        <f>+V52</f>
        <v>0</v>
      </c>
      <c r="AA61" s="39">
        <f>+J61*W61</f>
        <v>7.4074074074074066</v>
      </c>
      <c r="AB61" s="39">
        <f>+K61*X61</f>
        <v>1.2345679012345678</v>
      </c>
      <c r="AC61" s="39">
        <f>+L61*Y61</f>
        <v>0</v>
      </c>
    </row>
    <row r="62" spans="4:43" ht="27" customHeight="1" x14ac:dyDescent="0.25">
      <c r="D62" s="7" t="s">
        <v>4</v>
      </c>
      <c r="E62" s="13">
        <v>4</v>
      </c>
      <c r="F62" s="19">
        <v>1</v>
      </c>
      <c r="G62" s="20">
        <v>0</v>
      </c>
      <c r="H62" s="15">
        <f>+E62+F62+G62-E53</f>
        <v>3</v>
      </c>
      <c r="I62" s="26" t="s">
        <v>4</v>
      </c>
      <c r="J62" s="13">
        <v>1</v>
      </c>
      <c r="K62" s="19">
        <v>0</v>
      </c>
      <c r="L62" s="20">
        <v>4</v>
      </c>
      <c r="M62" s="15">
        <f>+J62+K62+L62-F53</f>
        <v>5</v>
      </c>
      <c r="N62" s="2">
        <v>1.1494252873563218</v>
      </c>
      <c r="O62" s="2">
        <v>2.2988505747126435</v>
      </c>
      <c r="P62" s="2">
        <f t="shared" ref="P62" si="37">+P42</f>
        <v>3.4482758620689653</v>
      </c>
      <c r="Q62" s="57"/>
      <c r="S62" s="39">
        <f t="shared" ref="S62:S65" si="38">+E62*N62</f>
        <v>4.5977011494252871</v>
      </c>
      <c r="T62" s="39">
        <f t="shared" ref="T62:U65" si="39">+F62*O62</f>
        <v>2.2988505747126435</v>
      </c>
      <c r="U62" s="39">
        <f t="shared" si="39"/>
        <v>0</v>
      </c>
      <c r="W62" s="2">
        <f>+X53</f>
        <v>2.4691358024691357</v>
      </c>
      <c r="X62" s="2">
        <f>+W53</f>
        <v>1.2345679012345678</v>
      </c>
      <c r="Y62" s="2">
        <f>+V53</f>
        <v>0</v>
      </c>
      <c r="AA62" s="39">
        <f t="shared" ref="AA62:AA65" si="40">+J62*W62</f>
        <v>2.4691358024691357</v>
      </c>
      <c r="AB62" s="39">
        <f t="shared" ref="AB62:AB65" si="41">+K62*X62</f>
        <v>0</v>
      </c>
      <c r="AC62" s="39">
        <f t="shared" ref="AC62:AC65" si="42">+L62*Y62</f>
        <v>0</v>
      </c>
    </row>
    <row r="63" spans="4:43" ht="27" customHeight="1" x14ac:dyDescent="0.25">
      <c r="D63" s="7" t="s">
        <v>5</v>
      </c>
      <c r="E63" s="13">
        <v>4</v>
      </c>
      <c r="F63" s="13">
        <v>0</v>
      </c>
      <c r="G63" s="20">
        <v>0</v>
      </c>
      <c r="H63" s="15">
        <f>+E63+F63+G63-E54</f>
        <v>4</v>
      </c>
      <c r="I63" s="26" t="s">
        <v>5</v>
      </c>
      <c r="J63" s="13">
        <v>4</v>
      </c>
      <c r="K63" s="13">
        <v>0</v>
      </c>
      <c r="L63" s="20">
        <v>0</v>
      </c>
      <c r="M63" s="15">
        <f>+J63+K63+L63-F54</f>
        <v>4</v>
      </c>
      <c r="N63" s="2">
        <v>1.1494252873563218</v>
      </c>
      <c r="O63" s="2">
        <v>2.2988505747126435</v>
      </c>
      <c r="P63" s="2">
        <f t="shared" ref="P63" si="43">+P43</f>
        <v>3.4482758620689653</v>
      </c>
      <c r="Q63" s="57"/>
      <c r="S63" s="39">
        <f t="shared" si="38"/>
        <v>4.5977011494252871</v>
      </c>
      <c r="T63" s="39">
        <f t="shared" si="39"/>
        <v>0</v>
      </c>
      <c r="U63" s="39">
        <f t="shared" si="39"/>
        <v>0</v>
      </c>
      <c r="W63" s="2">
        <f>+X54</f>
        <v>0</v>
      </c>
      <c r="X63" s="2">
        <f>+W54</f>
        <v>0</v>
      </c>
      <c r="Y63" s="2">
        <f>+V54</f>
        <v>0</v>
      </c>
      <c r="AA63" s="39">
        <f t="shared" si="40"/>
        <v>0</v>
      </c>
      <c r="AB63" s="39">
        <f t="shared" si="41"/>
        <v>0</v>
      </c>
      <c r="AC63" s="39">
        <f t="shared" si="42"/>
        <v>0</v>
      </c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</row>
    <row r="64" spans="4:43" ht="27" customHeight="1" x14ac:dyDescent="0.25">
      <c r="D64" s="7" t="s">
        <v>6</v>
      </c>
      <c r="E64" s="13">
        <v>1</v>
      </c>
      <c r="F64" s="13">
        <v>1</v>
      </c>
      <c r="G64" s="20">
        <v>5</v>
      </c>
      <c r="H64" s="15">
        <f>+E64+F64+G64-E55</f>
        <v>7</v>
      </c>
      <c r="I64" s="26" t="s">
        <v>6</v>
      </c>
      <c r="J64" s="13">
        <v>0</v>
      </c>
      <c r="K64" s="13">
        <v>0</v>
      </c>
      <c r="L64" s="20">
        <v>6</v>
      </c>
      <c r="M64" s="15">
        <f>+J64+K64+L64-F55</f>
        <v>6</v>
      </c>
      <c r="N64" s="2">
        <v>1.1494252873563218</v>
      </c>
      <c r="O64" s="2">
        <v>2.2988505747126435</v>
      </c>
      <c r="P64" s="2">
        <f t="shared" ref="P64" si="44">+P44</f>
        <v>3.4482758620689653</v>
      </c>
      <c r="Q64" s="57"/>
      <c r="S64" s="39">
        <f t="shared" si="38"/>
        <v>1.1494252873563218</v>
      </c>
      <c r="T64" s="39">
        <f t="shared" si="39"/>
        <v>2.2988505747126435</v>
      </c>
      <c r="U64" s="39">
        <f t="shared" si="39"/>
        <v>17.241379310344826</v>
      </c>
      <c r="W64" s="2">
        <f>+X55</f>
        <v>0</v>
      </c>
      <c r="X64" s="2">
        <f>+W55</f>
        <v>0</v>
      </c>
      <c r="Y64" s="2">
        <f>+V55</f>
        <v>0</v>
      </c>
      <c r="AA64" s="39">
        <f t="shared" si="40"/>
        <v>0</v>
      </c>
      <c r="AB64" s="39">
        <f t="shared" si="41"/>
        <v>0</v>
      </c>
      <c r="AC64" s="39">
        <f t="shared" si="42"/>
        <v>0</v>
      </c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</row>
    <row r="65" spans="4:43" ht="27" customHeight="1" x14ac:dyDescent="0.25">
      <c r="D65" s="7" t="s">
        <v>7</v>
      </c>
      <c r="E65" s="13">
        <v>4</v>
      </c>
      <c r="F65" s="19">
        <v>3</v>
      </c>
      <c r="G65" s="20">
        <v>2</v>
      </c>
      <c r="H65" s="15">
        <f>+E65+F65+G65-E58</f>
        <v>9</v>
      </c>
      <c r="I65" s="26" t="s">
        <v>7</v>
      </c>
      <c r="J65" s="13">
        <v>3</v>
      </c>
      <c r="K65" s="19">
        <v>0</v>
      </c>
      <c r="L65" s="20">
        <v>0</v>
      </c>
      <c r="M65" s="15">
        <f>+J65+K65+L65-F58</f>
        <v>3</v>
      </c>
      <c r="N65" s="2">
        <v>1.1494252873563218</v>
      </c>
      <c r="O65" s="2">
        <v>2.2988505747126435</v>
      </c>
      <c r="P65" s="2">
        <f t="shared" ref="P65" si="45">+P45</f>
        <v>3.4482758620689653</v>
      </c>
      <c r="Q65" s="57"/>
      <c r="S65" s="39">
        <f t="shared" si="38"/>
        <v>4.5977011494252871</v>
      </c>
      <c r="T65" s="39">
        <f t="shared" si="39"/>
        <v>6.8965517241379306</v>
      </c>
      <c r="U65" s="39">
        <f t="shared" si="39"/>
        <v>6.8965517241379306</v>
      </c>
      <c r="W65" s="2">
        <f>+X58</f>
        <v>0</v>
      </c>
      <c r="X65" s="2">
        <f>+W58</f>
        <v>0</v>
      </c>
      <c r="Y65" s="2">
        <f>+V58</f>
        <v>0</v>
      </c>
      <c r="AA65" s="39">
        <f t="shared" si="40"/>
        <v>0</v>
      </c>
      <c r="AB65" s="39">
        <f t="shared" si="41"/>
        <v>0</v>
      </c>
      <c r="AC65" s="39">
        <f t="shared" si="42"/>
        <v>0</v>
      </c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</row>
    <row r="66" spans="4:43" x14ac:dyDescent="0.25">
      <c r="S66" s="40">
        <f>SUM(S61:S65)</f>
        <v>14.942528735632184</v>
      </c>
      <c r="T66" s="40">
        <f>SUM(T61:T65)</f>
        <v>18.390804597701148</v>
      </c>
      <c r="U66" s="40">
        <f>SUM(U61:U65)</f>
        <v>27.586206896551722</v>
      </c>
      <c r="AA66" s="40">
        <f>SUM(AA61:AA65)</f>
        <v>9.8765432098765427</v>
      </c>
      <c r="AB66" s="40">
        <f>SUM(AB61:AB65)</f>
        <v>1.2345679012345678</v>
      </c>
      <c r="AC66" s="41">
        <f>SUM(AC61:AC65)</f>
        <v>0</v>
      </c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</row>
    <row r="67" spans="4:43" x14ac:dyDescent="0.25">
      <c r="S67" s="143">
        <f>SUM(S61:U65)</f>
        <v>60.919540229885044</v>
      </c>
      <c r="T67" s="143"/>
      <c r="U67" s="143"/>
      <c r="AA67" s="144">
        <f>SUM(AA61:AC65)</f>
        <v>11.111111111111111</v>
      </c>
      <c r="AB67" s="144"/>
      <c r="AC67" s="144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</row>
    <row r="68" spans="4:43" x14ac:dyDescent="0.25"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</row>
    <row r="69" spans="4:43" x14ac:dyDescent="0.25"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</row>
    <row r="70" spans="4:43" x14ac:dyDescent="0.25"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</row>
    <row r="71" spans="4:43" x14ac:dyDescent="0.25"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</row>
    <row r="72" spans="4:43" ht="30" customHeight="1" x14ac:dyDescent="0.25">
      <c r="D72" s="121" t="s">
        <v>20</v>
      </c>
      <c r="E72" s="121"/>
      <c r="F72" s="121"/>
      <c r="G72" s="121"/>
      <c r="N72" t="s">
        <v>0</v>
      </c>
      <c r="O72" t="s">
        <v>25</v>
      </c>
      <c r="S72" s="129" t="s">
        <v>0</v>
      </c>
      <c r="T72" s="129"/>
      <c r="U72" s="129"/>
      <c r="W72" t="s">
        <v>1</v>
      </c>
      <c r="X72" t="s">
        <v>25</v>
      </c>
      <c r="AA72" s="129" t="s">
        <v>1</v>
      </c>
      <c r="AB72" s="129"/>
      <c r="AC72" s="129"/>
      <c r="AE72" s="107" t="s">
        <v>27</v>
      </c>
      <c r="AF72" s="107"/>
      <c r="AG72" s="107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</row>
    <row r="73" spans="4:43" ht="15.75" thickBot="1" x14ac:dyDescent="0.3">
      <c r="D73" t="s">
        <v>0</v>
      </c>
      <c r="E73" s="3" t="s">
        <v>16</v>
      </c>
      <c r="F73" s="3" t="s">
        <v>17</v>
      </c>
      <c r="G73" s="3" t="s">
        <v>18</v>
      </c>
      <c r="H73" s="3"/>
      <c r="I73" s="24" t="s">
        <v>1</v>
      </c>
      <c r="J73" s="3" t="s">
        <v>16</v>
      </c>
      <c r="K73" s="3" t="s">
        <v>17</v>
      </c>
      <c r="L73" s="3" t="s">
        <v>18</v>
      </c>
      <c r="N73" s="33" t="s">
        <v>23</v>
      </c>
      <c r="O73" s="33" t="s">
        <v>22</v>
      </c>
      <c r="P73" s="33" t="s">
        <v>21</v>
      </c>
      <c r="Q73" s="56"/>
      <c r="S73" s="38" t="s">
        <v>26</v>
      </c>
      <c r="T73" s="38" t="s">
        <v>22</v>
      </c>
      <c r="U73" s="38" t="s">
        <v>21</v>
      </c>
      <c r="W73" s="33" t="s">
        <v>23</v>
      </c>
      <c r="X73" s="33" t="s">
        <v>22</v>
      </c>
      <c r="Y73" s="33" t="s">
        <v>21</v>
      </c>
      <c r="AA73" s="38" t="s">
        <v>26</v>
      </c>
      <c r="AB73" s="38" t="s">
        <v>22</v>
      </c>
      <c r="AC73" s="38" t="s">
        <v>21</v>
      </c>
      <c r="AE73" s="107"/>
      <c r="AF73" s="107"/>
      <c r="AG73" s="107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</row>
    <row r="74" spans="4:43" ht="27" customHeight="1" x14ac:dyDescent="0.25">
      <c r="D74" s="6" t="s">
        <v>3</v>
      </c>
      <c r="E74" s="17">
        <v>0</v>
      </c>
      <c r="F74" s="17">
        <v>0</v>
      </c>
      <c r="G74" s="18">
        <v>4</v>
      </c>
      <c r="H74" s="15">
        <f>+E74+F74+G74-E23</f>
        <v>0</v>
      </c>
      <c r="I74" s="25" t="s">
        <v>3</v>
      </c>
      <c r="J74" s="17">
        <v>0</v>
      </c>
      <c r="K74" s="17">
        <v>1</v>
      </c>
      <c r="L74" s="18">
        <v>4</v>
      </c>
      <c r="M74" s="15">
        <f>+J74+K74+L74-F23</f>
        <v>5</v>
      </c>
      <c r="N74" s="2">
        <f t="shared" ref="N74:P78" si="46">+N41</f>
        <v>1.1494252873563218</v>
      </c>
      <c r="O74" s="2">
        <f t="shared" si="46"/>
        <v>2.2988505747126435</v>
      </c>
      <c r="P74" s="2">
        <f t="shared" si="46"/>
        <v>3.4482758620689653</v>
      </c>
      <c r="Q74" s="57"/>
      <c r="S74" s="39">
        <f t="shared" ref="S74:U78" si="47">+E74*N74</f>
        <v>0</v>
      </c>
      <c r="T74" s="39">
        <f t="shared" si="47"/>
        <v>0</v>
      </c>
      <c r="U74" s="39">
        <f t="shared" si="47"/>
        <v>13.793103448275861</v>
      </c>
      <c r="W74" s="2">
        <f t="shared" ref="W74:Y78" si="48">+W41</f>
        <v>1.4492753623188406</v>
      </c>
      <c r="X74" s="2">
        <f t="shared" si="48"/>
        <v>2.8985507246376812</v>
      </c>
      <c r="Y74" s="2">
        <f t="shared" si="48"/>
        <v>4.3478260869565215</v>
      </c>
      <c r="AA74" s="39">
        <f t="shared" ref="AA74:AC78" si="49">+J74*W74</f>
        <v>0</v>
      </c>
      <c r="AB74" s="39">
        <f t="shared" si="49"/>
        <v>2.8985507246376812</v>
      </c>
      <c r="AC74" s="39">
        <f t="shared" si="49"/>
        <v>17.391304347826086</v>
      </c>
      <c r="AE74" s="32" t="s">
        <v>28</v>
      </c>
      <c r="AF74" s="32" t="s">
        <v>29</v>
      </c>
      <c r="AG74" s="32" t="s">
        <v>30</v>
      </c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</row>
    <row r="75" spans="4:43" ht="27" customHeight="1" x14ac:dyDescent="0.25">
      <c r="D75" s="7" t="s">
        <v>4</v>
      </c>
      <c r="E75" s="13">
        <v>0</v>
      </c>
      <c r="F75" s="19">
        <v>3</v>
      </c>
      <c r="G75" s="20">
        <v>2</v>
      </c>
      <c r="H75" s="15">
        <f>+E75+F75+G75-E24</f>
        <v>4</v>
      </c>
      <c r="I75" s="26" t="s">
        <v>4</v>
      </c>
      <c r="J75" s="13">
        <v>2</v>
      </c>
      <c r="K75" s="19">
        <v>2</v>
      </c>
      <c r="L75" s="20">
        <v>1</v>
      </c>
      <c r="M75" s="15">
        <f>+J75+K75+L75-F24</f>
        <v>4</v>
      </c>
      <c r="N75" s="2">
        <f t="shared" si="46"/>
        <v>1.1494252873563218</v>
      </c>
      <c r="O75" s="2">
        <f t="shared" si="46"/>
        <v>2.2988505747126435</v>
      </c>
      <c r="P75" s="2">
        <f t="shared" si="46"/>
        <v>3.4482758620689653</v>
      </c>
      <c r="Q75" s="57"/>
      <c r="S75" s="39">
        <f t="shared" si="47"/>
        <v>0</v>
      </c>
      <c r="T75" s="39">
        <f t="shared" si="47"/>
        <v>6.8965517241379306</v>
      </c>
      <c r="U75" s="39">
        <f t="shared" si="47"/>
        <v>6.8965517241379306</v>
      </c>
      <c r="W75" s="2">
        <f t="shared" si="48"/>
        <v>1.4492753623188406</v>
      </c>
      <c r="X75" s="2">
        <f t="shared" si="48"/>
        <v>2.8985507246376812</v>
      </c>
      <c r="Y75" s="2">
        <f t="shared" si="48"/>
        <v>4.3478260869565215</v>
      </c>
      <c r="AA75" s="39">
        <f t="shared" si="49"/>
        <v>2.8985507246376812</v>
      </c>
      <c r="AB75" s="39">
        <f t="shared" si="49"/>
        <v>5.7971014492753623</v>
      </c>
      <c r="AC75" s="39">
        <f t="shared" si="49"/>
        <v>4.3478260869565215</v>
      </c>
      <c r="AE75" s="32" t="s">
        <v>0</v>
      </c>
      <c r="AF75" s="51">
        <f>+S67</f>
        <v>60.919540229885044</v>
      </c>
      <c r="AG75" s="51">
        <v>81.61</v>
      </c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</row>
    <row r="76" spans="4:43" ht="27" customHeight="1" x14ac:dyDescent="0.25">
      <c r="D76" s="7" t="s">
        <v>5</v>
      </c>
      <c r="E76" s="13">
        <v>1</v>
      </c>
      <c r="F76" s="13">
        <v>3</v>
      </c>
      <c r="G76" s="20">
        <v>0</v>
      </c>
      <c r="H76" s="15">
        <f>+E76+F76+G76-E25</f>
        <v>0</v>
      </c>
      <c r="I76" s="26" t="s">
        <v>5</v>
      </c>
      <c r="J76" s="13">
        <v>4</v>
      </c>
      <c r="K76" s="13">
        <v>0</v>
      </c>
      <c r="L76" s="20">
        <v>0</v>
      </c>
      <c r="M76" s="15">
        <f>+J76+K76+L76-F25</f>
        <v>1</v>
      </c>
      <c r="N76" s="2">
        <f t="shared" si="46"/>
        <v>1.1494252873563218</v>
      </c>
      <c r="O76" s="2">
        <f t="shared" si="46"/>
        <v>2.2988505747126435</v>
      </c>
      <c r="P76" s="2">
        <f t="shared" si="46"/>
        <v>3.4482758620689653</v>
      </c>
      <c r="Q76" s="57"/>
      <c r="S76" s="39">
        <f t="shared" si="47"/>
        <v>1.1494252873563218</v>
      </c>
      <c r="T76" s="39">
        <f t="shared" si="47"/>
        <v>6.8965517241379306</v>
      </c>
      <c r="U76" s="39">
        <f t="shared" si="47"/>
        <v>0</v>
      </c>
      <c r="W76" s="2">
        <f t="shared" si="48"/>
        <v>1.4492753623188406</v>
      </c>
      <c r="X76" s="2">
        <f t="shared" si="48"/>
        <v>2.8985507246376812</v>
      </c>
      <c r="Y76" s="2">
        <f t="shared" si="48"/>
        <v>4.3478260869565215</v>
      </c>
      <c r="AA76" s="39">
        <f t="shared" si="49"/>
        <v>5.7971014492753623</v>
      </c>
      <c r="AB76" s="39">
        <f t="shared" si="49"/>
        <v>0</v>
      </c>
      <c r="AC76" s="39">
        <f t="shared" si="49"/>
        <v>0</v>
      </c>
      <c r="AE76" s="32" t="s">
        <v>1</v>
      </c>
      <c r="AF76" s="51">
        <v>11.11</v>
      </c>
      <c r="AG76" s="51">
        <f>+AA80</f>
        <v>78.260869565217376</v>
      </c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</row>
    <row r="77" spans="4:43" ht="27" customHeight="1" x14ac:dyDescent="0.25">
      <c r="D77" s="7" t="s">
        <v>6</v>
      </c>
      <c r="E77" s="13">
        <v>0</v>
      </c>
      <c r="F77" s="13">
        <v>3</v>
      </c>
      <c r="G77" s="20">
        <v>4</v>
      </c>
      <c r="H77" s="15">
        <f>+E77+F77+G77-E26</f>
        <v>-11</v>
      </c>
      <c r="I77" s="26" t="s">
        <v>6</v>
      </c>
      <c r="J77" s="13">
        <v>0</v>
      </c>
      <c r="K77" s="13">
        <v>0</v>
      </c>
      <c r="L77" s="20">
        <v>6</v>
      </c>
      <c r="M77" s="15">
        <f>+J77+K77+L77-F26</f>
        <v>-1</v>
      </c>
      <c r="N77" s="2">
        <f t="shared" si="46"/>
        <v>1.1494252873563218</v>
      </c>
      <c r="O77" s="2">
        <f t="shared" si="46"/>
        <v>2.2988505747126435</v>
      </c>
      <c r="P77" s="2">
        <f t="shared" si="46"/>
        <v>3.4482758620689653</v>
      </c>
      <c r="Q77" s="57"/>
      <c r="S77" s="39">
        <f t="shared" si="47"/>
        <v>0</v>
      </c>
      <c r="T77" s="39">
        <f t="shared" si="47"/>
        <v>6.8965517241379306</v>
      </c>
      <c r="U77" s="39">
        <f t="shared" si="47"/>
        <v>13.793103448275861</v>
      </c>
      <c r="W77" s="2">
        <f t="shared" si="48"/>
        <v>1.4492753623188406</v>
      </c>
      <c r="X77" s="2">
        <f t="shared" si="48"/>
        <v>2.8985507246376812</v>
      </c>
      <c r="Y77" s="2">
        <f t="shared" si="48"/>
        <v>4.3478260869565215</v>
      </c>
      <c r="AA77" s="39">
        <f t="shared" si="49"/>
        <v>0</v>
      </c>
      <c r="AB77" s="39">
        <f t="shared" si="49"/>
        <v>0</v>
      </c>
      <c r="AC77" s="39">
        <f t="shared" si="49"/>
        <v>26.086956521739129</v>
      </c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</row>
    <row r="78" spans="4:43" ht="27" customHeight="1" x14ac:dyDescent="0.25">
      <c r="D78" s="7" t="s">
        <v>7</v>
      </c>
      <c r="E78" s="13">
        <v>1</v>
      </c>
      <c r="F78" s="19">
        <v>3</v>
      </c>
      <c r="G78" s="20">
        <v>5</v>
      </c>
      <c r="H78" s="15">
        <f>+E78+F78+G78-E27</f>
        <v>-2</v>
      </c>
      <c r="I78" s="26" t="s">
        <v>7</v>
      </c>
      <c r="J78" s="13">
        <v>0</v>
      </c>
      <c r="K78" s="19">
        <v>0</v>
      </c>
      <c r="L78" s="20">
        <v>3</v>
      </c>
      <c r="M78" s="15">
        <f>+J78+K78+L78-F27</f>
        <v>0</v>
      </c>
      <c r="N78" s="2">
        <f t="shared" si="46"/>
        <v>1.1494252873563218</v>
      </c>
      <c r="O78" s="2">
        <f t="shared" si="46"/>
        <v>2.2988505747126435</v>
      </c>
      <c r="P78" s="2">
        <f t="shared" si="46"/>
        <v>3.4482758620689653</v>
      </c>
      <c r="Q78" s="57"/>
      <c r="S78" s="39">
        <f t="shared" si="47"/>
        <v>1.1494252873563218</v>
      </c>
      <c r="T78" s="39">
        <f t="shared" si="47"/>
        <v>6.8965517241379306</v>
      </c>
      <c r="U78" s="39">
        <f t="shared" si="47"/>
        <v>17.241379310344826</v>
      </c>
      <c r="W78" s="2">
        <f t="shared" si="48"/>
        <v>1.4492753623188406</v>
      </c>
      <c r="X78" s="2">
        <f t="shared" si="48"/>
        <v>2.8985507246376812</v>
      </c>
      <c r="Y78" s="2">
        <f t="shared" si="48"/>
        <v>4.3478260869565215</v>
      </c>
      <c r="AA78" s="39">
        <f t="shared" si="49"/>
        <v>0</v>
      </c>
      <c r="AB78" s="39">
        <f t="shared" si="49"/>
        <v>0</v>
      </c>
      <c r="AC78" s="39">
        <f t="shared" si="49"/>
        <v>13.043478260869565</v>
      </c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</row>
    <row r="79" spans="4:43" x14ac:dyDescent="0.25">
      <c r="S79" s="40">
        <f>SUM(S74:S78)</f>
        <v>2.2988505747126435</v>
      </c>
      <c r="T79" s="40">
        <f>SUM(T74:T78)</f>
        <v>27.586206896551722</v>
      </c>
      <c r="U79" s="40">
        <f>SUM(U74:U78)</f>
        <v>51.724137931034477</v>
      </c>
      <c r="AA79" s="40">
        <f>SUM(AA74:AA78)</f>
        <v>8.695652173913043</v>
      </c>
      <c r="AB79" s="40">
        <f>SUM(AB74:AB78)</f>
        <v>8.695652173913043</v>
      </c>
      <c r="AC79" s="41">
        <f>SUM(AC74:AC78)</f>
        <v>60.869565217391298</v>
      </c>
    </row>
    <row r="80" spans="4:43" x14ac:dyDescent="0.25">
      <c r="S80" s="143">
        <f>SUM(S74:U78)</f>
        <v>81.609195402298852</v>
      </c>
      <c r="T80" s="143"/>
      <c r="U80" s="143"/>
      <c r="AA80" s="144">
        <f>SUM(AA74:AC78)</f>
        <v>78.260869565217376</v>
      </c>
      <c r="AB80" s="144"/>
      <c r="AC80" s="144"/>
    </row>
    <row r="81" spans="4:33" x14ac:dyDescent="0.25">
      <c r="U81" s="50"/>
      <c r="AC81" s="50"/>
    </row>
    <row r="82" spans="4:33" x14ac:dyDescent="0.25">
      <c r="U82" s="50"/>
      <c r="AC82" s="50"/>
    </row>
    <row r="84" spans="4:33" x14ac:dyDescent="0.25">
      <c r="D84" s="48" t="s">
        <v>19</v>
      </c>
      <c r="E84" s="49"/>
      <c r="F84" s="49"/>
      <c r="G84" s="49"/>
      <c r="N84" t="s">
        <v>0</v>
      </c>
      <c r="O84" t="s">
        <v>25</v>
      </c>
      <c r="S84" s="129" t="s">
        <v>0</v>
      </c>
      <c r="T84" s="129"/>
      <c r="U84" s="129"/>
      <c r="W84" t="s">
        <v>1</v>
      </c>
      <c r="X84" t="s">
        <v>25</v>
      </c>
      <c r="AA84" s="129" t="s">
        <v>1</v>
      </c>
      <c r="AB84" s="129"/>
      <c r="AC84" s="129"/>
    </row>
    <row r="85" spans="4:33" ht="15.75" thickBot="1" x14ac:dyDescent="0.3">
      <c r="D85" t="s">
        <v>0</v>
      </c>
      <c r="E85" t="s">
        <v>16</v>
      </c>
      <c r="F85" t="s">
        <v>17</v>
      </c>
      <c r="G85" t="s">
        <v>18</v>
      </c>
      <c r="I85" s="24" t="s">
        <v>1</v>
      </c>
      <c r="J85" t="s">
        <v>16</v>
      </c>
      <c r="K85" s="3" t="s">
        <v>17</v>
      </c>
      <c r="L85" t="s">
        <v>18</v>
      </c>
      <c r="N85" s="33" t="s">
        <v>23</v>
      </c>
      <c r="O85" s="33" t="s">
        <v>22</v>
      </c>
      <c r="P85" s="33" t="s">
        <v>21</v>
      </c>
      <c r="Q85" s="56"/>
      <c r="S85" s="38" t="s">
        <v>23</v>
      </c>
      <c r="T85" s="38" t="s">
        <v>22</v>
      </c>
      <c r="U85" s="38" t="s">
        <v>21</v>
      </c>
      <c r="W85" s="33" t="s">
        <v>23</v>
      </c>
      <c r="X85" s="33" t="s">
        <v>22</v>
      </c>
      <c r="Y85" s="33" t="s">
        <v>21</v>
      </c>
      <c r="AA85" s="38" t="s">
        <v>23</v>
      </c>
      <c r="AB85" s="38" t="s">
        <v>22</v>
      </c>
      <c r="AC85" s="38" t="s">
        <v>21</v>
      </c>
    </row>
    <row r="86" spans="4:33" ht="27" customHeight="1" x14ac:dyDescent="0.25">
      <c r="D86" s="8" t="s">
        <v>8</v>
      </c>
      <c r="E86" s="13">
        <v>18</v>
      </c>
      <c r="F86" s="19">
        <v>7</v>
      </c>
      <c r="G86" s="20">
        <v>1</v>
      </c>
      <c r="H86" s="15">
        <v>0</v>
      </c>
      <c r="I86" s="27" t="s">
        <v>8</v>
      </c>
      <c r="J86" s="13">
        <v>7</v>
      </c>
      <c r="K86" s="19">
        <v>2</v>
      </c>
      <c r="L86" s="20">
        <v>1</v>
      </c>
      <c r="M86" s="15">
        <v>0</v>
      </c>
      <c r="N86" s="2">
        <v>0.75757575757575768</v>
      </c>
      <c r="O86" s="2">
        <v>1.5151515151515154</v>
      </c>
      <c r="P86" s="2">
        <v>2.2727272727272729</v>
      </c>
      <c r="Q86" s="57"/>
      <c r="S86" s="61">
        <f>+S26</f>
        <v>23.07692307692308</v>
      </c>
      <c r="T86" s="61">
        <f t="shared" ref="T86:U86" si="50">+T26</f>
        <v>17.948717948717949</v>
      </c>
      <c r="U86" s="61">
        <f t="shared" si="50"/>
        <v>3.8461538461538463</v>
      </c>
      <c r="W86" s="2">
        <v>1.8518518518518519</v>
      </c>
      <c r="X86" s="2">
        <v>3.7037037037037037</v>
      </c>
      <c r="Y86" s="2">
        <v>5.5555555555555554</v>
      </c>
      <c r="AA86" s="39">
        <f>+AA26</f>
        <v>23.333333333333336</v>
      </c>
      <c r="AB86" s="39">
        <f t="shared" ref="AB86:AC86" si="51">+AB26</f>
        <v>13.333333333333334</v>
      </c>
      <c r="AC86" s="39">
        <f t="shared" si="51"/>
        <v>10</v>
      </c>
      <c r="AE86" s="136" t="s">
        <v>62</v>
      </c>
      <c r="AF86" s="137"/>
      <c r="AG86" s="138"/>
    </row>
    <row r="87" spans="4:33" x14ac:dyDescent="0.25">
      <c r="S87" s="40">
        <f>SUM(S86:S86)</f>
        <v>23.07692307692308</v>
      </c>
      <c r="T87" s="40">
        <f>SUM(T86:T86)</f>
        <v>17.948717948717949</v>
      </c>
      <c r="U87" s="40">
        <f>SUM(U86:U86)</f>
        <v>3.8461538461538463</v>
      </c>
      <c r="AA87" s="40">
        <f>SUM(AA86:AA86)</f>
        <v>23.333333333333336</v>
      </c>
      <c r="AB87" s="40">
        <f>SUM(AB86:AB86)</f>
        <v>13.333333333333334</v>
      </c>
      <c r="AC87" s="40">
        <f>SUM(AC86:AC86)</f>
        <v>10</v>
      </c>
      <c r="AE87" s="32" t="s">
        <v>0</v>
      </c>
      <c r="AF87" s="51">
        <f>+S88</f>
        <v>44.871794871794876</v>
      </c>
      <c r="AG87" s="51">
        <f>+S96</f>
        <v>55.128205128205131</v>
      </c>
    </row>
    <row r="88" spans="4:33" x14ac:dyDescent="0.25">
      <c r="S88" s="133">
        <f>+S87+T87+U87</f>
        <v>44.871794871794876</v>
      </c>
      <c r="T88" s="133"/>
      <c r="U88" s="134"/>
      <c r="AA88" s="133">
        <f>+AA87+AB87+AC87</f>
        <v>46.666666666666671</v>
      </c>
      <c r="AB88" s="133"/>
      <c r="AC88" s="134"/>
      <c r="AE88" s="32" t="s">
        <v>1</v>
      </c>
      <c r="AF88" s="51">
        <f>+AA88</f>
        <v>46.666666666666671</v>
      </c>
      <c r="AG88" s="51">
        <f>+AA96</f>
        <v>86.666666666666671</v>
      </c>
    </row>
    <row r="92" spans="4:33" ht="30" customHeight="1" x14ac:dyDescent="0.25">
      <c r="D92" s="121" t="s">
        <v>20</v>
      </c>
      <c r="E92" s="121"/>
      <c r="F92" s="121"/>
      <c r="G92" s="121"/>
      <c r="N92" t="s">
        <v>0</v>
      </c>
      <c r="O92" t="s">
        <v>25</v>
      </c>
      <c r="S92" s="129" t="s">
        <v>0</v>
      </c>
      <c r="T92" s="129"/>
      <c r="U92" s="129"/>
      <c r="W92" t="s">
        <v>1</v>
      </c>
      <c r="X92" t="s">
        <v>25</v>
      </c>
      <c r="AA92" s="129" t="s">
        <v>1</v>
      </c>
      <c r="AB92" s="129"/>
      <c r="AC92" s="129"/>
    </row>
    <row r="93" spans="4:33" x14ac:dyDescent="0.25">
      <c r="D93" t="s">
        <v>0</v>
      </c>
      <c r="E93" s="3" t="s">
        <v>16</v>
      </c>
      <c r="F93" s="3" t="s">
        <v>17</v>
      </c>
      <c r="G93" s="3" t="s">
        <v>18</v>
      </c>
      <c r="H93" s="3"/>
      <c r="I93" s="24" t="s">
        <v>1</v>
      </c>
      <c r="J93" s="3" t="s">
        <v>16</v>
      </c>
      <c r="K93" s="3" t="s">
        <v>17</v>
      </c>
      <c r="L93" s="3" t="s">
        <v>18</v>
      </c>
      <c r="N93" s="33" t="s">
        <v>23</v>
      </c>
      <c r="O93" s="33" t="s">
        <v>22</v>
      </c>
      <c r="P93" s="33" t="s">
        <v>21</v>
      </c>
      <c r="Q93" s="56"/>
      <c r="S93" s="38" t="s">
        <v>26</v>
      </c>
      <c r="T93" s="38" t="s">
        <v>22</v>
      </c>
      <c r="U93" s="38" t="s">
        <v>21</v>
      </c>
      <c r="W93" s="33" t="s">
        <v>23</v>
      </c>
      <c r="X93" s="33" t="s">
        <v>22</v>
      </c>
      <c r="Y93" s="33" t="s">
        <v>21</v>
      </c>
      <c r="AA93" s="38" t="s">
        <v>26</v>
      </c>
      <c r="AB93" s="38" t="s">
        <v>22</v>
      </c>
      <c r="AC93" s="38" t="s">
        <v>21</v>
      </c>
    </row>
    <row r="94" spans="4:33" ht="27" customHeight="1" x14ac:dyDescent="0.25">
      <c r="D94" s="8" t="s">
        <v>8</v>
      </c>
      <c r="E94" s="13">
        <v>17</v>
      </c>
      <c r="F94" s="19">
        <v>1</v>
      </c>
      <c r="G94" s="20">
        <v>8</v>
      </c>
      <c r="H94" s="15">
        <v>0</v>
      </c>
      <c r="I94" s="27" t="s">
        <v>8</v>
      </c>
      <c r="J94" s="13">
        <v>1</v>
      </c>
      <c r="K94" s="19">
        <v>2</v>
      </c>
      <c r="L94" s="20">
        <v>7</v>
      </c>
      <c r="M94" s="15">
        <v>0</v>
      </c>
      <c r="N94" s="2">
        <v>0.75757575757575768</v>
      </c>
      <c r="O94" s="2">
        <v>1.5151515151515154</v>
      </c>
      <c r="P94" s="2">
        <v>2.2727272727272729</v>
      </c>
      <c r="Q94" s="57"/>
      <c r="S94" s="39">
        <f>+S46</f>
        <v>21.794871794871796</v>
      </c>
      <c r="T94" s="39">
        <f t="shared" ref="T94:U94" si="52">+T46</f>
        <v>2.5641025641025643</v>
      </c>
      <c r="U94" s="39">
        <f t="shared" si="52"/>
        <v>30.76923076923077</v>
      </c>
      <c r="W94" s="2">
        <v>1.8518518518518519</v>
      </c>
      <c r="X94" s="2">
        <v>3.7037037037037037</v>
      </c>
      <c r="Y94" s="2">
        <v>5.5555555555555554</v>
      </c>
      <c r="AA94" s="39">
        <f>+AA46</f>
        <v>3.3333333333333335</v>
      </c>
      <c r="AB94" s="39">
        <f t="shared" ref="AB94:AC94" si="53">+AB46</f>
        <v>13.333333333333334</v>
      </c>
      <c r="AC94" s="39">
        <f t="shared" si="53"/>
        <v>70</v>
      </c>
    </row>
    <row r="95" spans="4:33" x14ac:dyDescent="0.25">
      <c r="S95" s="40">
        <f>SUM(S94:S94)</f>
        <v>21.794871794871796</v>
      </c>
      <c r="T95" s="40">
        <f>SUM(T94:T94)</f>
        <v>2.5641025641025643</v>
      </c>
      <c r="U95" s="40">
        <f>SUM(U94:U94)</f>
        <v>30.76923076923077</v>
      </c>
      <c r="AA95" s="40">
        <f>SUM(AA94:AA94)</f>
        <v>3.3333333333333335</v>
      </c>
      <c r="AB95" s="40">
        <f>SUM(AB94:AB94)</f>
        <v>13.333333333333334</v>
      </c>
      <c r="AC95" s="40">
        <f>SUM(AC94:AC94)</f>
        <v>70</v>
      </c>
    </row>
    <row r="96" spans="4:33" x14ac:dyDescent="0.25">
      <c r="S96" s="133">
        <f>+S95+T95+U95</f>
        <v>55.128205128205131</v>
      </c>
      <c r="T96" s="133"/>
      <c r="U96" s="134"/>
      <c r="AA96" s="133">
        <f>+AA95+AB95+AC95</f>
        <v>86.666666666666671</v>
      </c>
      <c r="AB96" s="133"/>
      <c r="AC96" s="134"/>
    </row>
    <row r="97" spans="4:33" x14ac:dyDescent="0.25">
      <c r="K97" s="55"/>
    </row>
    <row r="98" spans="4:33" x14ac:dyDescent="0.25">
      <c r="D98" s="48" t="s">
        <v>19</v>
      </c>
      <c r="E98" s="49"/>
      <c r="F98" s="49"/>
      <c r="G98" s="49"/>
      <c r="K98" s="55"/>
      <c r="N98" t="s">
        <v>0</v>
      </c>
      <c r="O98" t="s">
        <v>25</v>
      </c>
      <c r="S98" s="129" t="s">
        <v>0</v>
      </c>
      <c r="T98" s="129"/>
      <c r="U98" s="129"/>
      <c r="W98" t="s">
        <v>1</v>
      </c>
      <c r="X98" t="s">
        <v>25</v>
      </c>
      <c r="AA98" s="129" t="s">
        <v>1</v>
      </c>
      <c r="AB98" s="129"/>
      <c r="AC98" s="129"/>
    </row>
    <row r="99" spans="4:33" x14ac:dyDescent="0.25">
      <c r="D99" t="s">
        <v>0</v>
      </c>
      <c r="E99" t="s">
        <v>16</v>
      </c>
      <c r="F99" t="s">
        <v>17</v>
      </c>
      <c r="G99" t="s">
        <v>18</v>
      </c>
      <c r="I99" s="24" t="s">
        <v>1</v>
      </c>
      <c r="J99" t="s">
        <v>16</v>
      </c>
      <c r="K99" s="55" t="s">
        <v>17</v>
      </c>
      <c r="L99" t="s">
        <v>18</v>
      </c>
      <c r="N99" s="33" t="s">
        <v>23</v>
      </c>
      <c r="O99" s="33" t="s">
        <v>22</v>
      </c>
      <c r="P99" s="33" t="s">
        <v>21</v>
      </c>
      <c r="Q99" s="56"/>
      <c r="S99" s="38" t="s">
        <v>23</v>
      </c>
      <c r="T99" s="38" t="s">
        <v>22</v>
      </c>
      <c r="U99" s="38" t="s">
        <v>21</v>
      </c>
      <c r="W99" s="33" t="s">
        <v>23</v>
      </c>
      <c r="X99" s="33" t="s">
        <v>22</v>
      </c>
      <c r="Y99" s="33" t="s">
        <v>21</v>
      </c>
      <c r="AA99" s="38" t="s">
        <v>23</v>
      </c>
      <c r="AB99" s="38" t="s">
        <v>22</v>
      </c>
      <c r="AC99" s="38" t="s">
        <v>21</v>
      </c>
      <c r="AE99" s="139" t="s">
        <v>61</v>
      </c>
      <c r="AF99" s="140"/>
      <c r="AG99" s="141"/>
    </row>
    <row r="100" spans="4:33" ht="27" customHeight="1" x14ac:dyDescent="0.25">
      <c r="D100" s="8" t="s">
        <v>9</v>
      </c>
      <c r="E100" s="13">
        <v>11</v>
      </c>
      <c r="F100" s="19">
        <v>3</v>
      </c>
      <c r="G100" s="20">
        <v>2</v>
      </c>
      <c r="H100" s="15">
        <v>0</v>
      </c>
      <c r="I100" s="27" t="s">
        <v>9</v>
      </c>
      <c r="J100" s="13">
        <v>5</v>
      </c>
      <c r="K100" s="19">
        <v>1</v>
      </c>
      <c r="L100" s="20">
        <v>0</v>
      </c>
      <c r="M100" s="15">
        <v>0</v>
      </c>
      <c r="N100" s="2">
        <v>0.75757575757575768</v>
      </c>
      <c r="O100" s="2">
        <v>1.5151515151515154</v>
      </c>
      <c r="P100" s="2">
        <v>2.2727272727272729</v>
      </c>
      <c r="Q100" s="57"/>
      <c r="S100" s="39">
        <f>+S27</f>
        <v>22.916666666666668</v>
      </c>
      <c r="T100" s="39">
        <f t="shared" ref="T100:U100" si="54">+T27</f>
        <v>12.5</v>
      </c>
      <c r="U100" s="39">
        <f t="shared" si="54"/>
        <v>12.5</v>
      </c>
      <c r="W100" s="2">
        <v>1.8518518518518519</v>
      </c>
      <c r="X100" s="2">
        <v>3.7037037037037037</v>
      </c>
      <c r="Y100" s="2">
        <v>5.5555555555555554</v>
      </c>
      <c r="AA100" s="39">
        <f>+AA27</f>
        <v>27.777777777777782</v>
      </c>
      <c r="AB100" s="39">
        <f t="shared" ref="AB100:AC100" si="55">+AB27</f>
        <v>11.111111111111112</v>
      </c>
      <c r="AC100" s="39">
        <f t="shared" si="55"/>
        <v>0</v>
      </c>
      <c r="AE100" s="32" t="s">
        <v>34</v>
      </c>
      <c r="AF100" s="32" t="s">
        <v>29</v>
      </c>
      <c r="AG100" s="32" t="s">
        <v>30</v>
      </c>
    </row>
    <row r="101" spans="4:33" x14ac:dyDescent="0.25">
      <c r="K101" s="55"/>
      <c r="S101" s="40">
        <f>SUM(S100:S100)</f>
        <v>22.916666666666668</v>
      </c>
      <c r="T101" s="40">
        <f>SUM(T100:T100)</f>
        <v>12.5</v>
      </c>
      <c r="U101" s="40">
        <f>SUM(U100:U100)</f>
        <v>12.5</v>
      </c>
      <c r="AA101" s="40">
        <f>SUM(AA100:AA100)</f>
        <v>27.777777777777782</v>
      </c>
      <c r="AB101" s="40">
        <f>SUM(AB100:AB100)</f>
        <v>11.111111111111112</v>
      </c>
      <c r="AC101" s="40">
        <f>SUM(AC100:AC100)</f>
        <v>0</v>
      </c>
      <c r="AE101" s="32" t="s">
        <v>0</v>
      </c>
      <c r="AF101" s="51">
        <f>+S102</f>
        <v>47.916666666666671</v>
      </c>
      <c r="AG101" s="51">
        <f>+S110</f>
        <v>62.5</v>
      </c>
    </row>
    <row r="102" spans="4:33" x14ac:dyDescent="0.25">
      <c r="K102" s="55"/>
      <c r="S102" s="133">
        <f>+S101+T101+U101</f>
        <v>47.916666666666671</v>
      </c>
      <c r="T102" s="133"/>
      <c r="U102" s="134"/>
      <c r="AA102" s="133">
        <f>+AA101+AB101+AC101</f>
        <v>38.888888888888893</v>
      </c>
      <c r="AB102" s="133"/>
      <c r="AC102" s="134"/>
      <c r="AE102" s="32" t="s">
        <v>1</v>
      </c>
      <c r="AF102" s="51">
        <f>+AA102</f>
        <v>38.888888888888893</v>
      </c>
      <c r="AG102" s="51">
        <f>+AA110</f>
        <v>100</v>
      </c>
    </row>
    <row r="103" spans="4:33" x14ac:dyDescent="0.25">
      <c r="K103" s="55"/>
    </row>
    <row r="104" spans="4:33" x14ac:dyDescent="0.25">
      <c r="K104" s="55"/>
    </row>
    <row r="105" spans="4:33" x14ac:dyDescent="0.25">
      <c r="K105" s="55"/>
    </row>
    <row r="106" spans="4:33" ht="30" customHeight="1" x14ac:dyDescent="0.25">
      <c r="D106" s="121" t="s">
        <v>20</v>
      </c>
      <c r="E106" s="121"/>
      <c r="F106" s="121"/>
      <c r="G106" s="121"/>
      <c r="K106" s="55"/>
      <c r="N106" t="s">
        <v>0</v>
      </c>
      <c r="O106" t="s">
        <v>25</v>
      </c>
      <c r="S106" s="129" t="s">
        <v>0</v>
      </c>
      <c r="T106" s="129"/>
      <c r="U106" s="129"/>
      <c r="W106" t="s">
        <v>1</v>
      </c>
      <c r="X106" t="s">
        <v>25</v>
      </c>
      <c r="AA106" s="129" t="s">
        <v>1</v>
      </c>
      <c r="AB106" s="129"/>
      <c r="AC106" s="129"/>
    </row>
    <row r="107" spans="4:33" x14ac:dyDescent="0.25">
      <c r="D107" t="s">
        <v>0</v>
      </c>
      <c r="E107" s="55" t="s">
        <v>16</v>
      </c>
      <c r="F107" s="55" t="s">
        <v>17</v>
      </c>
      <c r="G107" s="55" t="s">
        <v>18</v>
      </c>
      <c r="H107" s="55"/>
      <c r="I107" s="24" t="s">
        <v>1</v>
      </c>
      <c r="J107" s="55" t="s">
        <v>16</v>
      </c>
      <c r="K107" s="55" t="s">
        <v>17</v>
      </c>
      <c r="L107" s="55" t="s">
        <v>18</v>
      </c>
      <c r="N107" s="33" t="s">
        <v>23</v>
      </c>
      <c r="O107" s="33" t="s">
        <v>22</v>
      </c>
      <c r="P107" s="33" t="s">
        <v>21</v>
      </c>
      <c r="Q107" s="56"/>
      <c r="S107" s="38" t="s">
        <v>26</v>
      </c>
      <c r="T107" s="38" t="s">
        <v>22</v>
      </c>
      <c r="U107" s="38" t="s">
        <v>21</v>
      </c>
      <c r="W107" s="33" t="s">
        <v>23</v>
      </c>
      <c r="X107" s="33" t="s">
        <v>22</v>
      </c>
      <c r="Y107" s="33" t="s">
        <v>21</v>
      </c>
      <c r="AA107" s="38" t="s">
        <v>26</v>
      </c>
      <c r="AB107" s="38" t="s">
        <v>22</v>
      </c>
      <c r="AC107" s="38" t="s">
        <v>21</v>
      </c>
    </row>
    <row r="108" spans="4:33" ht="27" customHeight="1" x14ac:dyDescent="0.25">
      <c r="D108" s="8" t="s">
        <v>9</v>
      </c>
      <c r="E108" s="13">
        <v>7</v>
      </c>
      <c r="F108" s="19">
        <v>4</v>
      </c>
      <c r="G108" s="20">
        <v>5</v>
      </c>
      <c r="H108" s="15">
        <v>0</v>
      </c>
      <c r="I108" s="27" t="s">
        <v>9</v>
      </c>
      <c r="J108" s="13">
        <v>0</v>
      </c>
      <c r="K108" s="19">
        <v>0</v>
      </c>
      <c r="L108" s="20">
        <v>6</v>
      </c>
      <c r="M108" s="15">
        <v>0</v>
      </c>
      <c r="N108" s="2">
        <v>0.75757575757575768</v>
      </c>
      <c r="O108" s="2">
        <v>1.5151515151515154</v>
      </c>
      <c r="P108" s="2">
        <v>2.2727272727272729</v>
      </c>
      <c r="Q108" s="57"/>
      <c r="S108" s="39">
        <f>+S47</f>
        <v>14.583333333333334</v>
      </c>
      <c r="T108" s="39">
        <f t="shared" ref="T108:U108" si="56">+T47</f>
        <v>16.666666666666668</v>
      </c>
      <c r="U108" s="39">
        <f t="shared" si="56"/>
        <v>31.25</v>
      </c>
      <c r="W108" s="2">
        <v>1.8518518518518519</v>
      </c>
      <c r="X108" s="2">
        <v>3.7037037037037037</v>
      </c>
      <c r="Y108" s="2">
        <v>5.5555555555555554</v>
      </c>
      <c r="AA108" s="39">
        <f>+AA47</f>
        <v>0</v>
      </c>
      <c r="AB108" s="39">
        <f t="shared" ref="AB108:AC108" si="57">+AB47</f>
        <v>0</v>
      </c>
      <c r="AC108" s="39">
        <f t="shared" si="57"/>
        <v>100</v>
      </c>
    </row>
    <row r="109" spans="4:33" x14ac:dyDescent="0.25">
      <c r="K109" s="55"/>
      <c r="S109" s="40">
        <f>SUM(S108:S108)</f>
        <v>14.583333333333334</v>
      </c>
      <c r="T109" s="40">
        <f>SUM(T108:T108)</f>
        <v>16.666666666666668</v>
      </c>
      <c r="U109" s="40">
        <f>SUM(U108:U108)</f>
        <v>31.25</v>
      </c>
      <c r="AA109" s="40">
        <f>SUM(AA108:AA108)</f>
        <v>0</v>
      </c>
      <c r="AB109" s="40">
        <f>SUM(AB108:AB108)</f>
        <v>0</v>
      </c>
      <c r="AC109" s="40">
        <f>SUM(AC108:AC108)</f>
        <v>100</v>
      </c>
    </row>
    <row r="110" spans="4:33" x14ac:dyDescent="0.25">
      <c r="K110" s="55"/>
      <c r="S110" s="133">
        <f>+S109+T109+U109</f>
        <v>62.5</v>
      </c>
      <c r="T110" s="133"/>
      <c r="U110" s="134"/>
      <c r="AA110" s="133">
        <f>+AA109+AB109+AC109</f>
        <v>100</v>
      </c>
      <c r="AB110" s="133"/>
      <c r="AC110" s="134"/>
    </row>
    <row r="111" spans="4:33" x14ac:dyDescent="0.25">
      <c r="K111" s="55"/>
    </row>
    <row r="112" spans="4:33" x14ac:dyDescent="0.25">
      <c r="K112" s="55"/>
    </row>
    <row r="113" spans="4:33" x14ac:dyDescent="0.25">
      <c r="D113" s="48" t="s">
        <v>19</v>
      </c>
      <c r="E113" s="49"/>
      <c r="F113" s="49"/>
      <c r="G113" s="49"/>
      <c r="K113" s="55"/>
      <c r="N113" t="s">
        <v>0</v>
      </c>
      <c r="O113" t="s">
        <v>25</v>
      </c>
      <c r="S113" s="129" t="s">
        <v>0</v>
      </c>
      <c r="T113" s="129"/>
      <c r="U113" s="129"/>
      <c r="W113" t="s">
        <v>1</v>
      </c>
      <c r="X113" t="s">
        <v>25</v>
      </c>
      <c r="AA113" s="129" t="s">
        <v>1</v>
      </c>
      <c r="AB113" s="129"/>
      <c r="AC113" s="129"/>
      <c r="AE113" s="142" t="s">
        <v>60</v>
      </c>
      <c r="AF113" s="142"/>
      <c r="AG113" s="142"/>
    </row>
    <row r="114" spans="4:33" x14ac:dyDescent="0.25">
      <c r="D114" t="s">
        <v>0</v>
      </c>
      <c r="E114" t="s">
        <v>16</v>
      </c>
      <c r="F114" t="s">
        <v>17</v>
      </c>
      <c r="G114" t="s">
        <v>18</v>
      </c>
      <c r="I114" s="24" t="s">
        <v>1</v>
      </c>
      <c r="J114" t="s">
        <v>16</v>
      </c>
      <c r="K114" s="55" t="s">
        <v>17</v>
      </c>
      <c r="L114" t="s">
        <v>18</v>
      </c>
      <c r="N114" s="33" t="s">
        <v>23</v>
      </c>
      <c r="O114" s="33" t="s">
        <v>22</v>
      </c>
      <c r="P114" s="33" t="s">
        <v>21</v>
      </c>
      <c r="Q114" s="56"/>
      <c r="S114" s="38" t="s">
        <v>23</v>
      </c>
      <c r="T114" s="38" t="s">
        <v>22</v>
      </c>
      <c r="U114" s="38" t="s">
        <v>21</v>
      </c>
      <c r="W114" s="33" t="s">
        <v>23</v>
      </c>
      <c r="X114" s="33" t="s">
        <v>22</v>
      </c>
      <c r="Y114" s="33" t="s">
        <v>21</v>
      </c>
      <c r="AA114" s="38" t="s">
        <v>23</v>
      </c>
      <c r="AB114" s="38" t="s">
        <v>22</v>
      </c>
      <c r="AC114" s="38" t="s">
        <v>21</v>
      </c>
      <c r="AE114" s="140"/>
      <c r="AF114" s="140"/>
      <c r="AG114" s="140"/>
    </row>
    <row r="115" spans="4:33" ht="27" customHeight="1" x14ac:dyDescent="0.25">
      <c r="D115" s="8" t="s">
        <v>10</v>
      </c>
      <c r="E115" s="13">
        <v>2</v>
      </c>
      <c r="F115" s="19">
        <v>0</v>
      </c>
      <c r="G115" s="20">
        <v>0</v>
      </c>
      <c r="H115" s="15">
        <v>0</v>
      </c>
      <c r="I115" s="27" t="s">
        <v>10</v>
      </c>
      <c r="J115" s="13">
        <v>2</v>
      </c>
      <c r="K115" s="19">
        <v>0</v>
      </c>
      <c r="L115" s="20">
        <v>0</v>
      </c>
      <c r="M115" s="15">
        <v>0</v>
      </c>
      <c r="N115" s="2">
        <v>0.75757575757575768</v>
      </c>
      <c r="O115" s="2">
        <v>1.5151515151515154</v>
      </c>
      <c r="P115" s="2">
        <v>2.2727272727272729</v>
      </c>
      <c r="Q115" s="57"/>
      <c r="S115" s="39">
        <f>+S28</f>
        <v>33.333333333333336</v>
      </c>
      <c r="T115" s="39">
        <f t="shared" ref="T115:U115" si="58">+T28</f>
        <v>0</v>
      </c>
      <c r="U115" s="39">
        <f t="shared" si="58"/>
        <v>0</v>
      </c>
      <c r="W115" s="2">
        <v>1.8518518518518519</v>
      </c>
      <c r="X115" s="2">
        <v>3.7037037037037037</v>
      </c>
      <c r="Y115" s="2">
        <v>5.5555555555555554</v>
      </c>
      <c r="AA115" s="39">
        <f>+AA28</f>
        <v>33.333333333333336</v>
      </c>
      <c r="AB115" s="39">
        <f t="shared" ref="AB115:AC115" si="59">+AB28</f>
        <v>0</v>
      </c>
      <c r="AC115" s="39">
        <f t="shared" si="59"/>
        <v>0</v>
      </c>
      <c r="AE115" s="32" t="s">
        <v>34</v>
      </c>
      <c r="AF115" s="32" t="s">
        <v>29</v>
      </c>
      <c r="AG115" s="32" t="s">
        <v>30</v>
      </c>
    </row>
    <row r="116" spans="4:33" x14ac:dyDescent="0.25">
      <c r="K116" s="55"/>
      <c r="S116" s="40">
        <f>SUM(S115:S115)</f>
        <v>33.333333333333336</v>
      </c>
      <c r="T116" s="40">
        <f>SUM(T115:T115)</f>
        <v>0</v>
      </c>
      <c r="U116" s="40">
        <f>SUM(U115:U115)</f>
        <v>0</v>
      </c>
      <c r="AA116" s="40">
        <f>SUM(AA115:AA115)</f>
        <v>33.333333333333336</v>
      </c>
      <c r="AB116" s="40">
        <f>SUM(AB115:AB115)</f>
        <v>0</v>
      </c>
      <c r="AC116" s="40">
        <f>SUM(AC115:AC115)</f>
        <v>0</v>
      </c>
      <c r="AE116" s="32" t="s">
        <v>0</v>
      </c>
      <c r="AF116" s="51">
        <f>+S117</f>
        <v>33.333333333333336</v>
      </c>
      <c r="AG116" s="51">
        <f>+S125</f>
        <v>33.333333333333336</v>
      </c>
    </row>
    <row r="117" spans="4:33" x14ac:dyDescent="0.25">
      <c r="K117" s="55"/>
      <c r="S117" s="133">
        <f>+S116+T116+U116</f>
        <v>33.333333333333336</v>
      </c>
      <c r="T117" s="133"/>
      <c r="U117" s="134"/>
      <c r="AA117" s="133">
        <f>+AA116+AB116+AC116</f>
        <v>33.333333333333336</v>
      </c>
      <c r="AB117" s="133"/>
      <c r="AC117" s="134"/>
      <c r="AE117" s="32" t="s">
        <v>1</v>
      </c>
      <c r="AF117" s="51">
        <f>+AA117</f>
        <v>33.333333333333336</v>
      </c>
      <c r="AG117" s="51">
        <f>+AA125</f>
        <v>100</v>
      </c>
    </row>
    <row r="118" spans="4:33" x14ac:dyDescent="0.25">
      <c r="K118" s="55"/>
    </row>
    <row r="119" spans="4:33" x14ac:dyDescent="0.25">
      <c r="K119" s="55"/>
    </row>
    <row r="120" spans="4:33" x14ac:dyDescent="0.25">
      <c r="K120" s="55"/>
    </row>
    <row r="121" spans="4:33" ht="30" customHeight="1" x14ac:dyDescent="0.25">
      <c r="D121" s="121" t="s">
        <v>20</v>
      </c>
      <c r="E121" s="121"/>
      <c r="F121" s="121"/>
      <c r="G121" s="121"/>
      <c r="K121" s="55"/>
      <c r="N121" t="s">
        <v>0</v>
      </c>
      <c r="O121" t="s">
        <v>25</v>
      </c>
      <c r="S121" s="129" t="s">
        <v>0</v>
      </c>
      <c r="T121" s="129"/>
      <c r="U121" s="129"/>
      <c r="W121" t="s">
        <v>1</v>
      </c>
      <c r="X121" t="s">
        <v>25</v>
      </c>
      <c r="AA121" s="129" t="s">
        <v>1</v>
      </c>
      <c r="AB121" s="129"/>
      <c r="AC121" s="129"/>
    </row>
    <row r="122" spans="4:33" x14ac:dyDescent="0.25">
      <c r="D122" t="s">
        <v>0</v>
      </c>
      <c r="E122" s="55" t="s">
        <v>16</v>
      </c>
      <c r="F122" s="55" t="s">
        <v>17</v>
      </c>
      <c r="G122" s="55" t="s">
        <v>18</v>
      </c>
      <c r="H122" s="55"/>
      <c r="I122" s="24" t="s">
        <v>1</v>
      </c>
      <c r="J122" s="55" t="s">
        <v>16</v>
      </c>
      <c r="K122" s="55" t="s">
        <v>17</v>
      </c>
      <c r="L122" s="55" t="s">
        <v>18</v>
      </c>
      <c r="N122" s="33" t="s">
        <v>23</v>
      </c>
      <c r="O122" s="33" t="s">
        <v>22</v>
      </c>
      <c r="P122" s="33" t="s">
        <v>21</v>
      </c>
      <c r="Q122" s="56"/>
      <c r="S122" s="38" t="s">
        <v>26</v>
      </c>
      <c r="T122" s="38" t="s">
        <v>22</v>
      </c>
      <c r="U122" s="38" t="s">
        <v>21</v>
      </c>
      <c r="W122" s="33" t="s">
        <v>23</v>
      </c>
      <c r="X122" s="33" t="s">
        <v>22</v>
      </c>
      <c r="Y122" s="33" t="s">
        <v>21</v>
      </c>
      <c r="AA122" s="38" t="s">
        <v>26</v>
      </c>
      <c r="AB122" s="38" t="s">
        <v>22</v>
      </c>
      <c r="AC122" s="38" t="s">
        <v>21</v>
      </c>
    </row>
    <row r="123" spans="4:33" ht="27" customHeight="1" x14ac:dyDescent="0.25">
      <c r="D123" s="8" t="s">
        <v>10</v>
      </c>
      <c r="E123" s="13">
        <v>2</v>
      </c>
      <c r="F123" s="19">
        <v>0</v>
      </c>
      <c r="G123" s="20">
        <v>0</v>
      </c>
      <c r="H123" s="15">
        <v>0</v>
      </c>
      <c r="I123" s="27" t="s">
        <v>10</v>
      </c>
      <c r="J123" s="13">
        <v>0</v>
      </c>
      <c r="K123" s="19">
        <v>0</v>
      </c>
      <c r="L123" s="20">
        <v>2</v>
      </c>
      <c r="M123" s="15">
        <v>0</v>
      </c>
      <c r="N123" s="2">
        <v>0.75757575757575768</v>
      </c>
      <c r="O123" s="2">
        <v>1.5151515151515154</v>
      </c>
      <c r="P123" s="2">
        <v>2.2727272727272729</v>
      </c>
      <c r="Q123" s="57"/>
      <c r="S123" s="39">
        <f>+S48</f>
        <v>33.333333333333336</v>
      </c>
      <c r="T123" s="39">
        <f t="shared" ref="T123:U123" si="60">+T48</f>
        <v>0</v>
      </c>
      <c r="U123" s="39">
        <f t="shared" si="60"/>
        <v>0</v>
      </c>
      <c r="W123" s="2">
        <v>1.8518518518518519</v>
      </c>
      <c r="X123" s="2">
        <v>3.7037037037037037</v>
      </c>
      <c r="Y123" s="2">
        <v>5.5555555555555554</v>
      </c>
      <c r="AA123" s="39">
        <f>+AA48</f>
        <v>0</v>
      </c>
      <c r="AB123" s="39">
        <f t="shared" ref="AB123:AC123" si="61">+AB48</f>
        <v>0</v>
      </c>
      <c r="AC123" s="39">
        <f t="shared" si="61"/>
        <v>100</v>
      </c>
    </row>
    <row r="124" spans="4:33" x14ac:dyDescent="0.25">
      <c r="K124" s="55"/>
      <c r="S124" s="40">
        <f>SUM(S123:S123)</f>
        <v>33.333333333333336</v>
      </c>
      <c r="T124" s="40">
        <f>SUM(T123:T123)</f>
        <v>0</v>
      </c>
      <c r="U124" s="40">
        <f>SUM(U123:U123)</f>
        <v>0</v>
      </c>
      <c r="AA124" s="40">
        <f>SUM(AA123:AA123)</f>
        <v>0</v>
      </c>
      <c r="AB124" s="40">
        <f>SUM(AB123:AB123)</f>
        <v>0</v>
      </c>
      <c r="AC124" s="40">
        <f>SUM(AC123:AC123)</f>
        <v>100</v>
      </c>
    </row>
    <row r="125" spans="4:33" x14ac:dyDescent="0.25">
      <c r="K125" s="55"/>
      <c r="S125" s="133">
        <f>+S124+T124+U124</f>
        <v>33.333333333333336</v>
      </c>
      <c r="T125" s="133"/>
      <c r="U125" s="134"/>
      <c r="AA125" s="133">
        <f>+AA124+AB124+AC124</f>
        <v>100</v>
      </c>
      <c r="AB125" s="133"/>
      <c r="AC125" s="134"/>
    </row>
    <row r="127" spans="4:33" x14ac:dyDescent="0.25">
      <c r="D127" s="48" t="s">
        <v>19</v>
      </c>
      <c r="E127" s="49"/>
      <c r="F127" s="49"/>
      <c r="G127" s="49"/>
      <c r="N127" t="s">
        <v>0</v>
      </c>
      <c r="O127" t="s">
        <v>25</v>
      </c>
      <c r="S127" s="129" t="s">
        <v>0</v>
      </c>
      <c r="T127" s="129"/>
      <c r="U127" s="129"/>
      <c r="W127" t="s">
        <v>1</v>
      </c>
      <c r="X127" t="s">
        <v>25</v>
      </c>
      <c r="AA127" s="129" t="s">
        <v>1</v>
      </c>
      <c r="AB127" s="129"/>
      <c r="AC127" s="129"/>
    </row>
    <row r="128" spans="4:33" x14ac:dyDescent="0.25">
      <c r="D128" t="s">
        <v>0</v>
      </c>
      <c r="E128" t="s">
        <v>16</v>
      </c>
      <c r="F128" t="s">
        <v>17</v>
      </c>
      <c r="G128" t="s">
        <v>18</v>
      </c>
      <c r="I128" s="24" t="s">
        <v>1</v>
      </c>
      <c r="J128" t="s">
        <v>16</v>
      </c>
      <c r="K128" s="3" t="s">
        <v>17</v>
      </c>
      <c r="L128" t="s">
        <v>18</v>
      </c>
      <c r="N128" s="33" t="s">
        <v>23</v>
      </c>
      <c r="O128" s="33" t="s">
        <v>22</v>
      </c>
      <c r="P128" s="33" t="s">
        <v>21</v>
      </c>
      <c r="Q128" s="56"/>
      <c r="S128" s="38" t="s">
        <v>23</v>
      </c>
      <c r="T128" s="38" t="s">
        <v>22</v>
      </c>
      <c r="U128" s="38" t="s">
        <v>21</v>
      </c>
      <c r="W128" s="33" t="s">
        <v>23</v>
      </c>
      <c r="X128" s="33" t="s">
        <v>22</v>
      </c>
      <c r="Y128" s="33" t="s">
        <v>21</v>
      </c>
      <c r="AA128" s="38" t="s">
        <v>23</v>
      </c>
      <c r="AB128" s="38" t="s">
        <v>22</v>
      </c>
      <c r="AC128" s="38" t="s">
        <v>21</v>
      </c>
    </row>
    <row r="129" spans="4:33" ht="27" customHeight="1" x14ac:dyDescent="0.25">
      <c r="D129" s="9" t="s">
        <v>11</v>
      </c>
      <c r="E129" s="13">
        <v>6</v>
      </c>
      <c r="F129" s="19">
        <v>0</v>
      </c>
      <c r="G129" s="20">
        <v>0</v>
      </c>
      <c r="H129" s="15">
        <f>+E129+F129+G129-E92</f>
        <v>6</v>
      </c>
      <c r="I129" s="28" t="s">
        <v>11</v>
      </c>
      <c r="J129" s="13">
        <v>1</v>
      </c>
      <c r="K129" s="19">
        <v>5</v>
      </c>
      <c r="L129" s="20">
        <v>0</v>
      </c>
      <c r="M129" s="15">
        <f>+J129+K129+L129-F92</f>
        <v>6</v>
      </c>
      <c r="N129" s="2">
        <v>5.5555555555555562</v>
      </c>
      <c r="O129" s="2">
        <v>11.111111111111112</v>
      </c>
      <c r="P129" s="2">
        <v>16.666666666666668</v>
      </c>
      <c r="Q129" s="57"/>
      <c r="S129" s="39">
        <v>33.333333333333336</v>
      </c>
      <c r="T129" s="39">
        <v>0</v>
      </c>
      <c r="U129" s="39">
        <v>0</v>
      </c>
      <c r="W129" s="2">
        <v>5.5555555555555562</v>
      </c>
      <c r="X129" s="2">
        <v>11.111111111111112</v>
      </c>
      <c r="Y129" s="2">
        <v>16.666666666666668</v>
      </c>
      <c r="AA129" s="39">
        <v>5.5555555555555562</v>
      </c>
      <c r="AB129" s="39">
        <v>55.555555555555564</v>
      </c>
      <c r="AC129" s="39">
        <v>0</v>
      </c>
      <c r="AE129" s="107" t="s">
        <v>31</v>
      </c>
      <c r="AF129" s="107"/>
      <c r="AG129" s="107"/>
    </row>
    <row r="130" spans="4:33" x14ac:dyDescent="0.25">
      <c r="S130" s="40">
        <f>SUM(S129:S129)</f>
        <v>33.333333333333336</v>
      </c>
      <c r="T130" s="40">
        <f>SUM(T129:T129)</f>
        <v>0</v>
      </c>
      <c r="U130" s="41">
        <f>SUM(U129:U129)</f>
        <v>0</v>
      </c>
      <c r="AA130" s="40">
        <f>SUM(AA129:AA129)</f>
        <v>5.5555555555555562</v>
      </c>
      <c r="AB130" s="40">
        <f>SUM(AB129:AB129)</f>
        <v>55.555555555555564</v>
      </c>
      <c r="AC130" s="41">
        <f>SUM(AC129:AC129)</f>
        <v>0</v>
      </c>
      <c r="AE130" s="107"/>
      <c r="AF130" s="107"/>
      <c r="AG130" s="107"/>
    </row>
    <row r="131" spans="4:33" x14ac:dyDescent="0.25">
      <c r="S131" s="133">
        <f>SUM(S129:U129)</f>
        <v>33.333333333333336</v>
      </c>
      <c r="T131" s="133"/>
      <c r="U131" s="134"/>
      <c r="AA131" s="133">
        <f>SUM(AA129:AC129)</f>
        <v>61.111111111111121</v>
      </c>
      <c r="AB131" s="133"/>
      <c r="AC131" s="134"/>
      <c r="AE131" s="32" t="s">
        <v>34</v>
      </c>
      <c r="AF131" s="32" t="s">
        <v>29</v>
      </c>
      <c r="AG131" s="32" t="s">
        <v>30</v>
      </c>
    </row>
    <row r="132" spans="4:33" x14ac:dyDescent="0.25">
      <c r="AE132" s="32" t="s">
        <v>0</v>
      </c>
      <c r="AF132" s="51">
        <f>+S131</f>
        <v>33.333333333333336</v>
      </c>
      <c r="AG132" s="51">
        <f>+S137</f>
        <v>38.888888888888893</v>
      </c>
    </row>
    <row r="133" spans="4:33" ht="18.75" customHeight="1" x14ac:dyDescent="0.25">
      <c r="D133" s="121" t="s">
        <v>20</v>
      </c>
      <c r="E133" s="121"/>
      <c r="F133" s="121"/>
      <c r="G133" s="121"/>
      <c r="N133" t="s">
        <v>0</v>
      </c>
      <c r="O133" t="s">
        <v>25</v>
      </c>
      <c r="S133" s="129" t="s">
        <v>0</v>
      </c>
      <c r="T133" s="129"/>
      <c r="U133" s="129"/>
      <c r="W133" t="s">
        <v>1</v>
      </c>
      <c r="X133" t="s">
        <v>25</v>
      </c>
      <c r="AA133" s="129" t="s">
        <v>1</v>
      </c>
      <c r="AB133" s="129"/>
      <c r="AC133" s="129"/>
      <c r="AE133" s="32" t="s">
        <v>1</v>
      </c>
      <c r="AF133" s="51">
        <f>+AA131</f>
        <v>61.111111111111121</v>
      </c>
      <c r="AG133" s="51">
        <f>+AA137</f>
        <v>100</v>
      </c>
    </row>
    <row r="134" spans="4:33" x14ac:dyDescent="0.25">
      <c r="D134" t="s">
        <v>0</v>
      </c>
      <c r="E134" s="3" t="s">
        <v>16</v>
      </c>
      <c r="F134" s="3" t="s">
        <v>17</v>
      </c>
      <c r="G134" s="3" t="s">
        <v>18</v>
      </c>
      <c r="H134" s="3"/>
      <c r="I134" s="24" t="s">
        <v>1</v>
      </c>
      <c r="J134" s="3" t="s">
        <v>16</v>
      </c>
      <c r="K134" s="3" t="s">
        <v>17</v>
      </c>
      <c r="L134" s="3" t="s">
        <v>18</v>
      </c>
      <c r="N134" s="33" t="s">
        <v>23</v>
      </c>
      <c r="O134" s="33" t="s">
        <v>22</v>
      </c>
      <c r="P134" s="33" t="s">
        <v>21</v>
      </c>
      <c r="Q134" s="56"/>
      <c r="S134" s="38" t="s">
        <v>26</v>
      </c>
      <c r="T134" s="38" t="s">
        <v>22</v>
      </c>
      <c r="U134" s="38" t="s">
        <v>21</v>
      </c>
      <c r="W134" s="33" t="s">
        <v>23</v>
      </c>
      <c r="X134" s="33" t="s">
        <v>22</v>
      </c>
      <c r="Y134" s="33" t="s">
        <v>21</v>
      </c>
      <c r="AA134" s="38" t="s">
        <v>26</v>
      </c>
      <c r="AB134" s="38" t="s">
        <v>22</v>
      </c>
      <c r="AC134" s="38" t="s">
        <v>21</v>
      </c>
    </row>
    <row r="135" spans="4:33" ht="27" customHeight="1" x14ac:dyDescent="0.25">
      <c r="D135" s="9" t="s">
        <v>11</v>
      </c>
      <c r="E135" s="13">
        <v>5</v>
      </c>
      <c r="F135" s="19">
        <v>1</v>
      </c>
      <c r="G135" s="20">
        <v>0</v>
      </c>
      <c r="H135" s="15">
        <f>+E135+F135+G135-E72</f>
        <v>6</v>
      </c>
      <c r="I135" s="28" t="s">
        <v>11</v>
      </c>
      <c r="J135" s="13">
        <v>0</v>
      </c>
      <c r="K135" s="19">
        <v>0</v>
      </c>
      <c r="L135" s="20">
        <v>6</v>
      </c>
      <c r="M135" s="15">
        <f>+J135+K135+L135-F72</f>
        <v>6</v>
      </c>
      <c r="N135" s="2">
        <v>5.5555555555555562</v>
      </c>
      <c r="O135" s="2">
        <v>11.111111111111112</v>
      </c>
      <c r="P135" s="2">
        <v>16.666666666666668</v>
      </c>
      <c r="Q135" s="57"/>
      <c r="S135" s="39">
        <v>27.777777777777782</v>
      </c>
      <c r="T135" s="39">
        <v>11.111111111111112</v>
      </c>
      <c r="U135" s="39">
        <v>0</v>
      </c>
      <c r="W135" s="2">
        <v>5.5555555555555562</v>
      </c>
      <c r="X135" s="2">
        <v>11.111111111111112</v>
      </c>
      <c r="Y135" s="2">
        <v>16.666666666666668</v>
      </c>
      <c r="AA135" s="39">
        <v>0</v>
      </c>
      <c r="AB135" s="39">
        <v>0</v>
      </c>
      <c r="AC135" s="39">
        <v>100</v>
      </c>
    </row>
    <row r="136" spans="4:33" x14ac:dyDescent="0.25">
      <c r="S136" s="40">
        <f>SUM(S135:S135)</f>
        <v>27.777777777777782</v>
      </c>
      <c r="T136" s="40">
        <f>SUM(T135:T135)</f>
        <v>11.111111111111112</v>
      </c>
      <c r="U136" s="41">
        <f>SUM(U135:U135)</f>
        <v>0</v>
      </c>
      <c r="AA136" s="40">
        <f>SUM(AA135:AA135)</f>
        <v>0</v>
      </c>
      <c r="AB136" s="40">
        <f>SUM(AB135:AB135)</f>
        <v>0</v>
      </c>
      <c r="AC136" s="41">
        <f>SUM(AC135:AC135)</f>
        <v>100</v>
      </c>
    </row>
    <row r="137" spans="4:33" x14ac:dyDescent="0.25">
      <c r="S137" s="133">
        <f>SUM(S135:U135)</f>
        <v>38.888888888888893</v>
      </c>
      <c r="T137" s="133"/>
      <c r="U137" s="134"/>
      <c r="AA137" s="133">
        <f>SUM(AA135:AC135)</f>
        <v>100</v>
      </c>
      <c r="AB137" s="133"/>
      <c r="AC137" s="134"/>
    </row>
    <row r="139" spans="4:33" x14ac:dyDescent="0.25">
      <c r="D139" s="48" t="s">
        <v>19</v>
      </c>
      <c r="E139" s="49"/>
      <c r="F139" s="49"/>
      <c r="G139" s="49"/>
      <c r="N139" t="s">
        <v>0</v>
      </c>
      <c r="O139" t="s">
        <v>25</v>
      </c>
      <c r="S139" s="129" t="s">
        <v>0</v>
      </c>
      <c r="T139" s="129"/>
      <c r="U139" s="129"/>
      <c r="W139" t="s">
        <v>1</v>
      </c>
      <c r="X139" t="s">
        <v>25</v>
      </c>
      <c r="AA139" s="129" t="s">
        <v>1</v>
      </c>
      <c r="AB139" s="129"/>
      <c r="AC139" s="129"/>
    </row>
    <row r="140" spans="4:33" x14ac:dyDescent="0.25">
      <c r="D140" t="s">
        <v>0</v>
      </c>
      <c r="E140" t="s">
        <v>16</v>
      </c>
      <c r="F140" t="s">
        <v>17</v>
      </c>
      <c r="G140" t="s">
        <v>18</v>
      </c>
      <c r="I140" s="24" t="s">
        <v>1</v>
      </c>
      <c r="J140" t="s">
        <v>16</v>
      </c>
      <c r="K140" s="3" t="s">
        <v>17</v>
      </c>
      <c r="L140" t="s">
        <v>18</v>
      </c>
      <c r="N140" s="33" t="s">
        <v>23</v>
      </c>
      <c r="O140" s="33" t="s">
        <v>22</v>
      </c>
      <c r="P140" s="33" t="s">
        <v>21</v>
      </c>
      <c r="Q140" s="56"/>
      <c r="S140" s="38" t="s">
        <v>23</v>
      </c>
      <c r="T140" s="38" t="s">
        <v>22</v>
      </c>
      <c r="U140" s="38" t="s">
        <v>21</v>
      </c>
      <c r="W140" s="33" t="s">
        <v>23</v>
      </c>
      <c r="X140" s="33" t="s">
        <v>22</v>
      </c>
      <c r="Y140" s="33" t="s">
        <v>21</v>
      </c>
      <c r="AA140" s="38" t="s">
        <v>23</v>
      </c>
      <c r="AB140" s="38" t="s">
        <v>22</v>
      </c>
      <c r="AC140" s="38" t="s">
        <v>21</v>
      </c>
    </row>
    <row r="141" spans="4:33" ht="27" customHeight="1" x14ac:dyDescent="0.25">
      <c r="D141" s="10" t="s">
        <v>12</v>
      </c>
      <c r="E141" s="13">
        <v>8</v>
      </c>
      <c r="F141" s="19">
        <v>4</v>
      </c>
      <c r="G141" s="20">
        <v>1</v>
      </c>
      <c r="H141" s="15" t="e">
        <f>+E141+F141+G141-#REF!</f>
        <v>#REF!</v>
      </c>
      <c r="I141" s="29" t="s">
        <v>12</v>
      </c>
      <c r="J141" s="13">
        <v>1</v>
      </c>
      <c r="K141" s="19">
        <v>1</v>
      </c>
      <c r="L141" s="20">
        <v>0</v>
      </c>
      <c r="M141" s="15" t="e">
        <f>+J141+K141+L141-#REF!</f>
        <v>#REF!</v>
      </c>
      <c r="N141" s="2">
        <v>2.5641025641025643</v>
      </c>
      <c r="O141" s="2">
        <v>5.1282051282051286</v>
      </c>
      <c r="P141" s="2">
        <v>7.6923076923076925</v>
      </c>
      <c r="Q141" s="57"/>
      <c r="S141" s="39">
        <v>20.512820512820515</v>
      </c>
      <c r="T141" s="39">
        <v>20.512820512820515</v>
      </c>
      <c r="U141" s="39">
        <v>7.6923076923076925</v>
      </c>
      <c r="W141" s="2">
        <v>16.666666666666668</v>
      </c>
      <c r="X141" s="2">
        <v>33.333333333333336</v>
      </c>
      <c r="Y141" s="2">
        <v>50</v>
      </c>
      <c r="AA141" s="39">
        <v>16.666666666666668</v>
      </c>
      <c r="AB141" s="39">
        <v>33.333333333333336</v>
      </c>
      <c r="AC141" s="39">
        <v>0</v>
      </c>
      <c r="AE141" s="107" t="s">
        <v>32</v>
      </c>
      <c r="AF141" s="107"/>
      <c r="AG141" s="107"/>
    </row>
    <row r="142" spans="4:33" x14ac:dyDescent="0.25">
      <c r="S142" s="40">
        <f>SUM(S141:S141)</f>
        <v>20.512820512820515</v>
      </c>
      <c r="T142" s="40">
        <f>SUM(T141:T141)</f>
        <v>20.512820512820515</v>
      </c>
      <c r="U142" s="41">
        <f>SUM(U141:U141)</f>
        <v>7.6923076923076925</v>
      </c>
      <c r="AA142" s="40">
        <f>SUM(AA141:AA141)</f>
        <v>16.666666666666668</v>
      </c>
      <c r="AB142" s="40">
        <f>SUM(AB141:AB141)</f>
        <v>33.333333333333336</v>
      </c>
      <c r="AC142" s="41">
        <f>SUM(AC141:AC141)</f>
        <v>0</v>
      </c>
      <c r="AE142" s="107"/>
      <c r="AF142" s="107"/>
      <c r="AG142" s="107"/>
    </row>
    <row r="143" spans="4:33" x14ac:dyDescent="0.25">
      <c r="S143" s="133">
        <f>SUM(S141:U141)</f>
        <v>48.717948717948723</v>
      </c>
      <c r="T143" s="133"/>
      <c r="U143" s="134"/>
      <c r="AA143" s="133">
        <f>SUM(AA141:AC141)</f>
        <v>50</v>
      </c>
      <c r="AB143" s="133"/>
      <c r="AC143" s="134"/>
      <c r="AE143" s="32" t="s">
        <v>34</v>
      </c>
      <c r="AF143" s="32" t="s">
        <v>29</v>
      </c>
      <c r="AG143" s="32" t="s">
        <v>30</v>
      </c>
    </row>
    <row r="144" spans="4:33" x14ac:dyDescent="0.25">
      <c r="AE144" s="32" t="s">
        <v>0</v>
      </c>
      <c r="AF144" s="51">
        <f>+S143</f>
        <v>48.717948717948723</v>
      </c>
      <c r="AG144" s="51">
        <f>+S150</f>
        <v>64.102564102564102</v>
      </c>
    </row>
    <row r="145" spans="4:33" x14ac:dyDescent="0.25">
      <c r="AE145" s="32" t="s">
        <v>1</v>
      </c>
      <c r="AF145" s="51">
        <f>+AA143</f>
        <v>50</v>
      </c>
      <c r="AG145" s="51">
        <f>+AA150</f>
        <v>100</v>
      </c>
    </row>
    <row r="146" spans="4:33" ht="30" customHeight="1" x14ac:dyDescent="0.25">
      <c r="D146" s="121" t="s">
        <v>20</v>
      </c>
      <c r="E146" s="121"/>
      <c r="F146" s="121"/>
      <c r="G146" s="121"/>
      <c r="N146" t="s">
        <v>0</v>
      </c>
      <c r="O146" t="s">
        <v>25</v>
      </c>
      <c r="S146" s="129" t="s">
        <v>0</v>
      </c>
      <c r="T146" s="129"/>
      <c r="U146" s="129"/>
      <c r="W146" t="s">
        <v>1</v>
      </c>
      <c r="X146" t="s">
        <v>25</v>
      </c>
      <c r="AA146" s="129" t="s">
        <v>1</v>
      </c>
      <c r="AB146" s="129"/>
      <c r="AC146" s="129"/>
    </row>
    <row r="147" spans="4:33" x14ac:dyDescent="0.25">
      <c r="D147" t="s">
        <v>0</v>
      </c>
      <c r="E147" s="3" t="s">
        <v>16</v>
      </c>
      <c r="F147" s="3" t="s">
        <v>17</v>
      </c>
      <c r="G147" s="3" t="s">
        <v>18</v>
      </c>
      <c r="H147" s="3"/>
      <c r="I147" s="24" t="s">
        <v>1</v>
      </c>
      <c r="J147" s="3" t="s">
        <v>16</v>
      </c>
      <c r="K147" s="3" t="s">
        <v>17</v>
      </c>
      <c r="L147" s="3" t="s">
        <v>18</v>
      </c>
      <c r="N147" s="33" t="s">
        <v>23</v>
      </c>
      <c r="O147" s="33" t="s">
        <v>22</v>
      </c>
      <c r="P147" s="33" t="s">
        <v>21</v>
      </c>
      <c r="Q147" s="56"/>
      <c r="S147" s="38" t="s">
        <v>26</v>
      </c>
      <c r="T147" s="38" t="s">
        <v>22</v>
      </c>
      <c r="U147" s="38" t="s">
        <v>21</v>
      </c>
      <c r="W147" s="33" t="s">
        <v>23</v>
      </c>
      <c r="X147" s="33" t="s">
        <v>22</v>
      </c>
      <c r="Y147" s="33" t="s">
        <v>21</v>
      </c>
      <c r="AA147" s="38" t="s">
        <v>26</v>
      </c>
      <c r="AB147" s="38" t="s">
        <v>22</v>
      </c>
      <c r="AC147" s="38" t="s">
        <v>21</v>
      </c>
    </row>
    <row r="148" spans="4:33" s="5" customFormat="1" ht="27" customHeight="1" x14ac:dyDescent="0.25">
      <c r="D148" s="10" t="s">
        <v>12</v>
      </c>
      <c r="E148" s="13">
        <v>6</v>
      </c>
      <c r="F148" s="19">
        <v>2</v>
      </c>
      <c r="G148" s="20">
        <v>5</v>
      </c>
      <c r="H148" s="52">
        <f>+E148+F148+G148-E83</f>
        <v>13</v>
      </c>
      <c r="I148" s="29" t="s">
        <v>12</v>
      </c>
      <c r="J148" s="13">
        <v>0</v>
      </c>
      <c r="K148" s="19">
        <v>0</v>
      </c>
      <c r="L148" s="20">
        <v>2</v>
      </c>
      <c r="M148" s="52">
        <f>+J148+K148+L148-F83</f>
        <v>2</v>
      </c>
      <c r="N148" s="53">
        <v>2.5641025641025643</v>
      </c>
      <c r="O148" s="53">
        <v>5.1282051282051286</v>
      </c>
      <c r="P148" s="53">
        <v>7.6923076923076925</v>
      </c>
      <c r="Q148" s="58"/>
      <c r="S148" s="39">
        <v>15.384615384615387</v>
      </c>
      <c r="T148" s="39">
        <v>10.256410256410257</v>
      </c>
      <c r="U148" s="39">
        <v>38.46153846153846</v>
      </c>
      <c r="W148" s="53">
        <v>16.666666666666668</v>
      </c>
      <c r="X148" s="53">
        <v>33.333333333333336</v>
      </c>
      <c r="Y148" s="53">
        <v>50</v>
      </c>
      <c r="AA148" s="39">
        <v>0</v>
      </c>
      <c r="AB148" s="39">
        <v>0</v>
      </c>
      <c r="AC148" s="39">
        <v>100</v>
      </c>
    </row>
    <row r="149" spans="4:33" x14ac:dyDescent="0.25">
      <c r="S149" s="40">
        <f>SUM(S148:S148)</f>
        <v>15.384615384615387</v>
      </c>
      <c r="T149" s="40">
        <f>SUM(T148:T148)</f>
        <v>10.256410256410257</v>
      </c>
      <c r="U149" s="41">
        <f>SUM(U148:U148)</f>
        <v>38.46153846153846</v>
      </c>
      <c r="AA149" s="40">
        <f>SUM(AA148:AA148)</f>
        <v>0</v>
      </c>
      <c r="AB149" s="40">
        <f>SUM(AB148:AB148)</f>
        <v>0</v>
      </c>
      <c r="AC149" s="41">
        <f>SUM(AC148:AC148)</f>
        <v>100</v>
      </c>
    </row>
    <row r="150" spans="4:33" x14ac:dyDescent="0.25">
      <c r="S150" s="133">
        <f>SUM(S148:U148)</f>
        <v>64.102564102564102</v>
      </c>
      <c r="T150" s="133"/>
      <c r="U150" s="134"/>
      <c r="AA150" s="133">
        <f>SUM(AA148:AC148)</f>
        <v>100</v>
      </c>
      <c r="AB150" s="133"/>
      <c r="AC150" s="134"/>
    </row>
    <row r="153" spans="4:33" x14ac:dyDescent="0.25">
      <c r="D153" s="48" t="s">
        <v>19</v>
      </c>
      <c r="E153" s="49"/>
      <c r="F153" s="49"/>
      <c r="G153" s="49"/>
      <c r="N153" t="s">
        <v>0</v>
      </c>
      <c r="O153" t="s">
        <v>25</v>
      </c>
      <c r="S153" s="129" t="s">
        <v>0</v>
      </c>
      <c r="T153" s="129"/>
      <c r="U153" s="129"/>
      <c r="W153" t="s">
        <v>1</v>
      </c>
      <c r="X153" t="s">
        <v>25</v>
      </c>
      <c r="AA153" s="129" t="s">
        <v>1</v>
      </c>
      <c r="AB153" s="129"/>
      <c r="AC153" s="129"/>
    </row>
    <row r="154" spans="4:33" x14ac:dyDescent="0.25">
      <c r="D154" t="s">
        <v>0</v>
      </c>
      <c r="E154" t="s">
        <v>16</v>
      </c>
      <c r="F154" t="s">
        <v>17</v>
      </c>
      <c r="G154" t="s">
        <v>18</v>
      </c>
      <c r="I154" s="24" t="s">
        <v>1</v>
      </c>
      <c r="J154" t="s">
        <v>16</v>
      </c>
      <c r="K154" s="3" t="s">
        <v>17</v>
      </c>
      <c r="L154" t="s">
        <v>18</v>
      </c>
      <c r="N154" s="33" t="s">
        <v>23</v>
      </c>
      <c r="O154" s="33" t="s">
        <v>22</v>
      </c>
      <c r="P154" s="33" t="s">
        <v>21</v>
      </c>
      <c r="Q154" s="56"/>
      <c r="S154" s="38" t="s">
        <v>23</v>
      </c>
      <c r="T154" s="38" t="s">
        <v>22</v>
      </c>
      <c r="U154" s="38" t="s">
        <v>21</v>
      </c>
      <c r="W154" s="33" t="s">
        <v>23</v>
      </c>
      <c r="X154" s="33" t="s">
        <v>22</v>
      </c>
      <c r="Y154" s="33" t="s">
        <v>21</v>
      </c>
      <c r="AA154" s="38" t="s">
        <v>23</v>
      </c>
      <c r="AB154" s="38" t="s">
        <v>22</v>
      </c>
      <c r="AC154" s="38" t="s">
        <v>21</v>
      </c>
    </row>
    <row r="155" spans="4:33" ht="27" customHeight="1" x14ac:dyDescent="0.25">
      <c r="D155" s="11" t="s">
        <v>13</v>
      </c>
      <c r="E155" s="13">
        <v>35</v>
      </c>
      <c r="F155" s="19">
        <v>0</v>
      </c>
      <c r="G155" s="20">
        <v>3</v>
      </c>
      <c r="H155" s="15">
        <f>+E155+F155+G155-E137</f>
        <v>38</v>
      </c>
      <c r="I155" s="30" t="s">
        <v>13</v>
      </c>
      <c r="J155" s="13">
        <v>15</v>
      </c>
      <c r="K155" s="19">
        <v>0</v>
      </c>
      <c r="L155" s="20">
        <v>0</v>
      </c>
      <c r="M155" s="15">
        <f>+J155+K155+L155-F137</f>
        <v>15</v>
      </c>
      <c r="N155" s="2">
        <v>0.52083333333333337</v>
      </c>
      <c r="O155" s="2">
        <v>1.0416666666666667</v>
      </c>
      <c r="P155" s="2">
        <v>1.5625</v>
      </c>
      <c r="Q155" s="57"/>
      <c r="S155" s="39">
        <v>18.229166666666668</v>
      </c>
      <c r="T155" s="39">
        <v>0</v>
      </c>
      <c r="U155" s="39">
        <v>4.6875</v>
      </c>
      <c r="W155" s="2">
        <v>1.2345679012345678</v>
      </c>
      <c r="X155" s="2">
        <v>2.4691358024691357</v>
      </c>
      <c r="Y155" s="2">
        <v>3.7037037037037037</v>
      </c>
      <c r="AA155" s="39">
        <v>18.518518518518519</v>
      </c>
      <c r="AB155" s="39">
        <v>0</v>
      </c>
      <c r="AC155" s="39">
        <v>0</v>
      </c>
      <c r="AE155" s="107" t="s">
        <v>33</v>
      </c>
      <c r="AF155" s="107"/>
      <c r="AG155" s="107"/>
    </row>
    <row r="156" spans="4:33" ht="27" customHeight="1" x14ac:dyDescent="0.25">
      <c r="D156" s="11" t="s">
        <v>14</v>
      </c>
      <c r="E156" s="13">
        <v>14</v>
      </c>
      <c r="F156" s="19">
        <v>0</v>
      </c>
      <c r="G156" s="20">
        <v>2</v>
      </c>
      <c r="H156" s="15">
        <f>+E156+F156+G156-E138</f>
        <v>16</v>
      </c>
      <c r="I156" s="30" t="s">
        <v>14</v>
      </c>
      <c r="J156" s="13">
        <v>6</v>
      </c>
      <c r="K156" s="19">
        <v>0</v>
      </c>
      <c r="L156" s="20">
        <v>0</v>
      </c>
      <c r="M156" s="15">
        <f>+J156+K156+L156-F138</f>
        <v>6</v>
      </c>
      <c r="N156" s="2">
        <v>0.52083333333333337</v>
      </c>
      <c r="O156" s="2">
        <v>1.0416666666666667</v>
      </c>
      <c r="P156" s="2">
        <v>1.5625</v>
      </c>
      <c r="Q156" s="57"/>
      <c r="S156" s="39">
        <v>7.291666666666667</v>
      </c>
      <c r="T156" s="39">
        <v>0</v>
      </c>
      <c r="U156" s="39">
        <v>3.125</v>
      </c>
      <c r="W156" s="2">
        <v>1.2345679012345678</v>
      </c>
      <c r="X156" s="2">
        <v>2.4691358024691357</v>
      </c>
      <c r="Y156" s="2">
        <v>3.7037037037037037</v>
      </c>
      <c r="AA156" s="39">
        <v>7.4074074074074066</v>
      </c>
      <c r="AB156" s="39">
        <v>0</v>
      </c>
      <c r="AC156" s="39">
        <v>0</v>
      </c>
      <c r="AE156" s="107"/>
      <c r="AF156" s="107"/>
      <c r="AG156" s="107"/>
    </row>
    <row r="157" spans="4:33" ht="27" customHeight="1" thickBot="1" x14ac:dyDescent="0.3">
      <c r="D157" s="12" t="s">
        <v>15</v>
      </c>
      <c r="E157" s="14">
        <v>3</v>
      </c>
      <c r="F157" s="21">
        <v>4</v>
      </c>
      <c r="G157" s="22">
        <v>3</v>
      </c>
      <c r="H157" s="15">
        <f>+E157+F157+G157-E139</f>
        <v>10</v>
      </c>
      <c r="I157" s="31" t="s">
        <v>15</v>
      </c>
      <c r="J157" s="14">
        <v>3</v>
      </c>
      <c r="K157" s="21">
        <v>0</v>
      </c>
      <c r="L157" s="22">
        <v>3</v>
      </c>
      <c r="M157" s="15">
        <f>+J157+K157+L157-F139</f>
        <v>6</v>
      </c>
      <c r="N157" s="2">
        <v>0.52083333333333337</v>
      </c>
      <c r="O157" s="2">
        <v>1.0416666666666667</v>
      </c>
      <c r="P157" s="2">
        <v>1.5625</v>
      </c>
      <c r="Q157" s="57"/>
      <c r="S157" s="39">
        <v>1.5625</v>
      </c>
      <c r="T157" s="39">
        <v>4.166666666666667</v>
      </c>
      <c r="U157" s="39">
        <v>4.6875</v>
      </c>
      <c r="W157" s="2">
        <v>1.2345679012345678</v>
      </c>
      <c r="X157" s="2">
        <v>2.4691358024691357</v>
      </c>
      <c r="Y157" s="2">
        <v>3.7037037037037037</v>
      </c>
      <c r="AA157" s="39">
        <v>3.7037037037037033</v>
      </c>
      <c r="AB157" s="39">
        <v>0</v>
      </c>
      <c r="AC157" s="39">
        <v>11.111111111111111</v>
      </c>
      <c r="AE157" s="32" t="s">
        <v>34</v>
      </c>
      <c r="AF157" s="32" t="s">
        <v>29</v>
      </c>
      <c r="AG157" s="32" t="s">
        <v>30</v>
      </c>
    </row>
    <row r="158" spans="4:33" x14ac:dyDescent="0.25">
      <c r="S158" s="40">
        <f>SUM(S155:S157)</f>
        <v>27.083333333333336</v>
      </c>
      <c r="T158" s="40">
        <f>SUM(T155:T157)</f>
        <v>4.166666666666667</v>
      </c>
      <c r="U158" s="40">
        <f>SUM(U155:U157)</f>
        <v>12.5</v>
      </c>
      <c r="AA158" s="40">
        <f>SUM(AA155:AA157)</f>
        <v>29.629629629629626</v>
      </c>
      <c r="AB158" s="40">
        <f>SUM(AB155:AB157)</f>
        <v>0</v>
      </c>
      <c r="AC158" s="40">
        <f>SUM(AC155:AC157)</f>
        <v>11.111111111111111</v>
      </c>
      <c r="AE158" s="32" t="s">
        <v>0</v>
      </c>
      <c r="AF158" s="51">
        <f>+S159</f>
        <v>43.75</v>
      </c>
      <c r="AG158" s="51">
        <f>+S168</f>
        <v>53.125</v>
      </c>
    </row>
    <row r="159" spans="4:33" x14ac:dyDescent="0.25">
      <c r="S159" s="133">
        <f>+S158+T158+U158</f>
        <v>43.75</v>
      </c>
      <c r="T159" s="133"/>
      <c r="U159" s="134"/>
      <c r="AA159" s="133">
        <f>+AA158+AB158+AC158</f>
        <v>40.740740740740733</v>
      </c>
      <c r="AB159" s="133"/>
      <c r="AC159" s="134"/>
      <c r="AE159" s="32" t="s">
        <v>1</v>
      </c>
      <c r="AF159" s="51">
        <f>+AA159</f>
        <v>40.740740740740733</v>
      </c>
      <c r="AG159" s="51">
        <f>+AA168</f>
        <v>86.419753086419746</v>
      </c>
    </row>
    <row r="162" spans="4:29" ht="30" customHeight="1" x14ac:dyDescent="0.25">
      <c r="D162" s="121" t="s">
        <v>20</v>
      </c>
      <c r="E162" s="121"/>
      <c r="F162" s="121"/>
      <c r="G162" s="121"/>
      <c r="N162" t="s">
        <v>0</v>
      </c>
      <c r="O162" t="s">
        <v>25</v>
      </c>
      <c r="S162" s="129" t="s">
        <v>0</v>
      </c>
      <c r="T162" s="129"/>
      <c r="U162" s="129"/>
      <c r="W162" t="s">
        <v>1</v>
      </c>
      <c r="X162" t="s">
        <v>25</v>
      </c>
      <c r="AA162" s="129" t="s">
        <v>1</v>
      </c>
      <c r="AB162" s="129"/>
      <c r="AC162" s="129"/>
    </row>
    <row r="163" spans="4:29" x14ac:dyDescent="0.25">
      <c r="D163" t="s">
        <v>0</v>
      </c>
      <c r="E163" s="3" t="s">
        <v>16</v>
      </c>
      <c r="F163" s="3" t="s">
        <v>17</v>
      </c>
      <c r="G163" s="3" t="s">
        <v>18</v>
      </c>
      <c r="H163" s="3"/>
      <c r="I163" s="24" t="s">
        <v>1</v>
      </c>
      <c r="J163" s="3" t="s">
        <v>16</v>
      </c>
      <c r="K163" s="3" t="s">
        <v>17</v>
      </c>
      <c r="L163" s="3" t="s">
        <v>18</v>
      </c>
      <c r="N163" s="33" t="s">
        <v>23</v>
      </c>
      <c r="O163" s="33" t="s">
        <v>22</v>
      </c>
      <c r="P163" s="33" t="s">
        <v>21</v>
      </c>
      <c r="Q163" s="56"/>
      <c r="S163" s="38" t="s">
        <v>26</v>
      </c>
      <c r="T163" s="38" t="s">
        <v>22</v>
      </c>
      <c r="U163" s="38" t="s">
        <v>21</v>
      </c>
      <c r="W163" s="33" t="s">
        <v>23</v>
      </c>
      <c r="X163" s="33" t="s">
        <v>22</v>
      </c>
      <c r="Y163" s="33" t="s">
        <v>21</v>
      </c>
      <c r="AA163" s="38" t="s">
        <v>26</v>
      </c>
      <c r="AB163" s="38" t="s">
        <v>22</v>
      </c>
      <c r="AC163" s="38" t="s">
        <v>21</v>
      </c>
    </row>
    <row r="164" spans="4:29" ht="27" customHeight="1" x14ac:dyDescent="0.25">
      <c r="D164" s="11" t="s">
        <v>13</v>
      </c>
      <c r="E164" s="13">
        <v>26</v>
      </c>
      <c r="F164" s="19">
        <v>9</v>
      </c>
      <c r="G164" s="20">
        <v>3</v>
      </c>
      <c r="H164" s="15">
        <f>+E164+F164+G164-E126</f>
        <v>38</v>
      </c>
      <c r="I164" s="30" t="s">
        <v>13</v>
      </c>
      <c r="J164" s="13">
        <v>2</v>
      </c>
      <c r="K164" s="19">
        <v>3</v>
      </c>
      <c r="L164" s="20">
        <v>10</v>
      </c>
      <c r="M164" s="15">
        <f>+J164+K164+L164-F126</f>
        <v>15</v>
      </c>
      <c r="N164" s="2">
        <v>0.52083333333333337</v>
      </c>
      <c r="O164" s="2">
        <v>1.0416666666666667</v>
      </c>
      <c r="P164" s="2">
        <v>1.5625</v>
      </c>
      <c r="Q164" s="57"/>
      <c r="S164" s="39">
        <v>13.541666666666668</v>
      </c>
      <c r="T164" s="39">
        <v>9.375</v>
      </c>
      <c r="U164" s="39">
        <v>4.6875</v>
      </c>
      <c r="W164" s="2">
        <v>1.2345679012345678</v>
      </c>
      <c r="X164" s="2">
        <v>2.4691358024691357</v>
      </c>
      <c r="Y164" s="2">
        <v>3.7037037037037037</v>
      </c>
      <c r="AA164" s="39">
        <v>2.4691358024691357</v>
      </c>
      <c r="AB164" s="39">
        <v>7.4074074074074066</v>
      </c>
      <c r="AC164" s="39">
        <v>37.037037037037038</v>
      </c>
    </row>
    <row r="165" spans="4:29" ht="27" customHeight="1" x14ac:dyDescent="0.25">
      <c r="D165" s="11" t="s">
        <v>14</v>
      </c>
      <c r="E165" s="13">
        <v>11</v>
      </c>
      <c r="F165" s="19">
        <v>3</v>
      </c>
      <c r="G165" s="20">
        <v>2</v>
      </c>
      <c r="H165" s="15">
        <f>+E165+F165+G165-E127</f>
        <v>16</v>
      </c>
      <c r="I165" s="30" t="s">
        <v>14</v>
      </c>
      <c r="J165" s="13">
        <v>1</v>
      </c>
      <c r="K165" s="19">
        <v>0</v>
      </c>
      <c r="L165" s="20">
        <v>5</v>
      </c>
      <c r="M165" s="15">
        <f>+J165+K165+L165-F127</f>
        <v>6</v>
      </c>
      <c r="N165" s="2">
        <v>0.52083333333333337</v>
      </c>
      <c r="O165" s="2">
        <v>1.0416666666666667</v>
      </c>
      <c r="P165" s="2">
        <v>1.5625</v>
      </c>
      <c r="Q165" s="57"/>
      <c r="S165" s="39">
        <v>5.729166666666667</v>
      </c>
      <c r="T165" s="39">
        <v>3.125</v>
      </c>
      <c r="U165" s="39">
        <v>3.125</v>
      </c>
      <c r="W165" s="2">
        <v>1.2345679012345678</v>
      </c>
      <c r="X165" s="2">
        <v>2.4691358024691357</v>
      </c>
      <c r="Y165" s="2">
        <v>3.7037037037037037</v>
      </c>
      <c r="AA165" s="39">
        <v>1.2345679012345678</v>
      </c>
      <c r="AB165" s="39">
        <v>0</v>
      </c>
      <c r="AC165" s="39">
        <v>18.518518518518519</v>
      </c>
    </row>
    <row r="166" spans="4:29" ht="27" customHeight="1" thickBot="1" x14ac:dyDescent="0.3">
      <c r="D166" s="12" t="s">
        <v>15</v>
      </c>
      <c r="E166" s="14">
        <v>2</v>
      </c>
      <c r="F166" s="21">
        <v>0</v>
      </c>
      <c r="G166" s="22">
        <v>8</v>
      </c>
      <c r="H166" s="15" t="e">
        <f>+E166+F166+G166-E128</f>
        <v>#VALUE!</v>
      </c>
      <c r="I166" s="31" t="s">
        <v>15</v>
      </c>
      <c r="J166" s="14">
        <v>1</v>
      </c>
      <c r="K166" s="21">
        <v>0</v>
      </c>
      <c r="L166" s="22">
        <v>5</v>
      </c>
      <c r="M166" s="15" t="e">
        <f>+J166+K166+L166-F128</f>
        <v>#VALUE!</v>
      </c>
      <c r="N166" s="2">
        <v>0.52083333333333337</v>
      </c>
      <c r="O166" s="2">
        <v>1.0416666666666667</v>
      </c>
      <c r="P166" s="2">
        <v>1.5625</v>
      </c>
      <c r="Q166" s="57"/>
      <c r="S166" s="39">
        <v>1.0416666666666667</v>
      </c>
      <c r="T166" s="39">
        <v>0</v>
      </c>
      <c r="U166" s="39">
        <v>12.5</v>
      </c>
      <c r="W166" s="2">
        <v>1.2345679012345678</v>
      </c>
      <c r="X166" s="2">
        <v>2.4691358024691357</v>
      </c>
      <c r="Y166" s="2">
        <v>3.7037037037037037</v>
      </c>
      <c r="AA166" s="39">
        <v>1.2345679012345678</v>
      </c>
      <c r="AB166" s="39">
        <v>0</v>
      </c>
      <c r="AC166" s="39">
        <v>18.518518518518519</v>
      </c>
    </row>
    <row r="167" spans="4:29" x14ac:dyDescent="0.25">
      <c r="S167" s="40">
        <f>SUM(S164:S166)</f>
        <v>20.312500000000004</v>
      </c>
      <c r="T167" s="40">
        <f>SUM(T164:T166)</f>
        <v>12.5</v>
      </c>
      <c r="U167" s="40">
        <f>SUM(U164:U166)</f>
        <v>20.3125</v>
      </c>
      <c r="AA167" s="40">
        <f>SUM(AA164:AA166)</f>
        <v>4.9382716049382713</v>
      </c>
      <c r="AB167" s="40">
        <f>SUM(AB164:AB166)</f>
        <v>7.4074074074074066</v>
      </c>
      <c r="AC167" s="40">
        <f>SUM(AC164:AC166)</f>
        <v>74.074074074074076</v>
      </c>
    </row>
    <row r="168" spans="4:29" x14ac:dyDescent="0.25">
      <c r="S168" s="133">
        <f>+S167+T167+U167</f>
        <v>53.125</v>
      </c>
      <c r="T168" s="133"/>
      <c r="U168" s="134"/>
      <c r="AA168" s="133">
        <f>+AA167+AB167+AC167</f>
        <v>86.419753086419746</v>
      </c>
      <c r="AB168" s="133"/>
      <c r="AC168" s="134"/>
    </row>
  </sheetData>
  <mergeCells count="103">
    <mergeCell ref="AA2:AB2"/>
    <mergeCell ref="S117:U117"/>
    <mergeCell ref="AA117:AC117"/>
    <mergeCell ref="D121:G121"/>
    <mergeCell ref="S121:U121"/>
    <mergeCell ref="AA121:AC121"/>
    <mergeCell ref="AE99:AG99"/>
    <mergeCell ref="S102:U102"/>
    <mergeCell ref="AA102:AC102"/>
    <mergeCell ref="D106:G106"/>
    <mergeCell ref="S106:U106"/>
    <mergeCell ref="AA106:AC106"/>
    <mergeCell ref="S110:U110"/>
    <mergeCell ref="AA110:AC110"/>
    <mergeCell ref="AE113:AG114"/>
    <mergeCell ref="S67:U67"/>
    <mergeCell ref="AA67:AC67"/>
    <mergeCell ref="AE72:AG73"/>
    <mergeCell ref="S84:U84"/>
    <mergeCell ref="AA84:AC84"/>
    <mergeCell ref="S80:U80"/>
    <mergeCell ref="AA80:AC80"/>
    <mergeCell ref="S88:U88"/>
    <mergeCell ref="AA88:AC88"/>
    <mergeCell ref="C3:C7"/>
    <mergeCell ref="C8:C10"/>
    <mergeCell ref="C13:C15"/>
    <mergeCell ref="S168:U168"/>
    <mergeCell ref="AA168:AC168"/>
    <mergeCell ref="AE86:AG86"/>
    <mergeCell ref="AE129:AG130"/>
    <mergeCell ref="AE141:AG142"/>
    <mergeCell ref="AE155:AG156"/>
    <mergeCell ref="S159:U159"/>
    <mergeCell ref="AA159:AC159"/>
    <mergeCell ref="S153:U153"/>
    <mergeCell ref="AA153:AC153"/>
    <mergeCell ref="S143:U143"/>
    <mergeCell ref="AA143:AC143"/>
    <mergeCell ref="S127:U127"/>
    <mergeCell ref="AA127:AC127"/>
    <mergeCell ref="S131:U131"/>
    <mergeCell ref="AA131:AC131"/>
    <mergeCell ref="S150:U150"/>
    <mergeCell ref="AA150:AC150"/>
    <mergeCell ref="D162:G162"/>
    <mergeCell ref="S162:U162"/>
    <mergeCell ref="AA162:AC162"/>
    <mergeCell ref="S137:U137"/>
    <mergeCell ref="AA137:AC137"/>
    <mergeCell ref="D146:G146"/>
    <mergeCell ref="S146:U146"/>
    <mergeCell ref="AA146:AC146"/>
    <mergeCell ref="S139:U139"/>
    <mergeCell ref="AA139:AC139"/>
    <mergeCell ref="D92:G92"/>
    <mergeCell ref="S92:U92"/>
    <mergeCell ref="AA92:AC92"/>
    <mergeCell ref="D133:G133"/>
    <mergeCell ref="S133:U133"/>
    <mergeCell ref="AA133:AC133"/>
    <mergeCell ref="S113:U113"/>
    <mergeCell ref="AA113:AC113"/>
    <mergeCell ref="S125:U125"/>
    <mergeCell ref="AA125:AC125"/>
    <mergeCell ref="S98:U98"/>
    <mergeCell ref="AA98:AC98"/>
    <mergeCell ref="S96:U96"/>
    <mergeCell ref="AA96:AC96"/>
    <mergeCell ref="D72:G72"/>
    <mergeCell ref="S72:U72"/>
    <mergeCell ref="AA72:AC72"/>
    <mergeCell ref="S59:U59"/>
    <mergeCell ref="AA59:AC59"/>
    <mergeCell ref="S39:U39"/>
    <mergeCell ref="AA39:AC39"/>
    <mergeCell ref="S35:U35"/>
    <mergeCell ref="AA35:AC35"/>
    <mergeCell ref="S55:U55"/>
    <mergeCell ref="AA55:AC55"/>
    <mergeCell ref="O2:P2"/>
    <mergeCell ref="S2:U2"/>
    <mergeCell ref="S3:S7"/>
    <mergeCell ref="T3:T7"/>
    <mergeCell ref="U3:U7"/>
    <mergeCell ref="D39:G39"/>
    <mergeCell ref="I3:I7"/>
    <mergeCell ref="I8:I10"/>
    <mergeCell ref="I13:I15"/>
    <mergeCell ref="H2:J2"/>
    <mergeCell ref="J3:J7"/>
    <mergeCell ref="J13:J15"/>
    <mergeCell ref="H3:H7"/>
    <mergeCell ref="AE44:AG45"/>
    <mergeCell ref="R39:R40"/>
    <mergeCell ref="R19:R20"/>
    <mergeCell ref="H13:H15"/>
    <mergeCell ref="T8:T10"/>
    <mergeCell ref="S13:S15"/>
    <mergeCell ref="T13:T15"/>
    <mergeCell ref="U13:U15"/>
    <mergeCell ref="S19:U19"/>
    <mergeCell ref="AA19:AC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1"/>
  <sheetViews>
    <sheetView workbookViewId="0">
      <selection activeCell="E17" sqref="E17"/>
    </sheetView>
  </sheetViews>
  <sheetFormatPr baseColWidth="10" defaultRowHeight="15" x14ac:dyDescent="0.25"/>
  <cols>
    <col min="2" max="2" width="25.5703125" customWidth="1"/>
  </cols>
  <sheetData>
    <row r="3" spans="2:4" x14ac:dyDescent="0.25">
      <c r="B3" s="98" t="s">
        <v>59</v>
      </c>
      <c r="C3" s="98" t="s">
        <v>0</v>
      </c>
      <c r="D3" s="98" t="s">
        <v>1</v>
      </c>
    </row>
    <row r="4" spans="2:4" x14ac:dyDescent="0.25">
      <c r="B4" s="145" t="s">
        <v>41</v>
      </c>
      <c r="C4" s="146">
        <v>29</v>
      </c>
      <c r="D4" s="146">
        <v>23</v>
      </c>
    </row>
    <row r="5" spans="2:4" x14ac:dyDescent="0.25">
      <c r="B5" s="145"/>
      <c r="C5" s="146"/>
      <c r="D5" s="146"/>
    </row>
    <row r="6" spans="2:4" x14ac:dyDescent="0.25">
      <c r="B6" s="145" t="s">
        <v>42</v>
      </c>
      <c r="C6" s="146">
        <v>44</v>
      </c>
      <c r="D6" s="146">
        <v>18</v>
      </c>
    </row>
    <row r="7" spans="2:4" x14ac:dyDescent="0.25">
      <c r="B7" s="145"/>
      <c r="C7" s="146"/>
      <c r="D7" s="146"/>
    </row>
    <row r="8" spans="2:4" ht="29.25" customHeight="1" x14ac:dyDescent="0.25">
      <c r="B8" s="99" t="s">
        <v>43</v>
      </c>
      <c r="C8" s="33">
        <v>6</v>
      </c>
      <c r="D8" s="33">
        <v>6</v>
      </c>
    </row>
    <row r="9" spans="2:4" ht="22.5" x14ac:dyDescent="0.25">
      <c r="B9" s="99" t="s">
        <v>44</v>
      </c>
      <c r="C9" s="33">
        <v>13</v>
      </c>
      <c r="D9" s="33">
        <v>2</v>
      </c>
    </row>
    <row r="10" spans="2:4" x14ac:dyDescent="0.25">
      <c r="B10" s="145" t="s">
        <v>45</v>
      </c>
      <c r="C10" s="146">
        <v>64</v>
      </c>
      <c r="D10" s="146">
        <v>27</v>
      </c>
    </row>
    <row r="11" spans="2:4" x14ac:dyDescent="0.25">
      <c r="B11" s="145"/>
      <c r="C11" s="146"/>
      <c r="D11" s="146"/>
    </row>
  </sheetData>
  <mergeCells count="9">
    <mergeCell ref="D4:D5"/>
    <mergeCell ref="D6:D7"/>
    <mergeCell ref="D10:D11"/>
    <mergeCell ref="B4:B5"/>
    <mergeCell ref="B6:B7"/>
    <mergeCell ref="B10:B11"/>
    <mergeCell ref="C4:C5"/>
    <mergeCell ref="C6:C7"/>
    <mergeCell ref="C10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Ruth Milena Suarez Castro</cp:lastModifiedBy>
  <dcterms:created xsi:type="dcterms:W3CDTF">2017-11-05T14:20:35Z</dcterms:created>
  <dcterms:modified xsi:type="dcterms:W3CDTF">2017-11-23T15:52:06Z</dcterms:modified>
</cp:coreProperties>
</file>